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C8FCD4C2-9CFF-4AF4-AAC6-F28B5002F196}" xr6:coauthVersionLast="47" xr6:coauthVersionMax="47" xr10:uidLastSave="{00000000-0000-0000-0000-000000000000}"/>
  <bookViews>
    <workbookView xWindow="645" yWindow="-15015" windowWidth="27750" windowHeight="13560" xr2:uid="{00000000-000D-0000-FFFF-FFFF00000000}"/>
  </bookViews>
  <sheets>
    <sheet name="数Ⅱ 709" sheetId="9" r:id="rId1"/>
    <sheet name="数B 710" sheetId="10" r:id="rId2"/>
    <sheet name="数Ⅲ 708" sheetId="11" r:id="rId3"/>
    <sheet name="数C 708" sheetId="12" r:id="rId4"/>
  </sheets>
  <definedNames>
    <definedName name="_xlnm.Print_Titles" localSheetId="0">'数Ⅱ 709'!$1:$1</definedName>
    <definedName name="_xlnm.Print_Titles" localSheetId="2">'数Ⅲ 708'!$1:$1</definedName>
    <definedName name="_xlnm.Print_Titles" localSheetId="1">'数B 710'!$1:$1</definedName>
    <definedName name="_xlnm.Print_Titles" localSheetId="3">'数C 708'!$1:$1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2" l="1"/>
  <c r="C48" i="11"/>
  <c r="C40" i="11"/>
  <c r="C27" i="11"/>
  <c r="C32" i="11"/>
  <c r="C28" i="11"/>
  <c r="B56" i="12"/>
  <c r="B32" i="12"/>
  <c r="B21" i="12"/>
  <c r="B69" i="11"/>
  <c r="B32" i="11"/>
  <c r="B27" i="11" s="1"/>
  <c r="B28" i="11"/>
  <c r="B7" i="11"/>
  <c r="B40" i="10"/>
  <c r="C32" i="12"/>
  <c r="B41" i="12"/>
  <c r="C41" i="12"/>
  <c r="B49" i="12"/>
  <c r="B40" i="12" s="1"/>
  <c r="C49" i="12"/>
  <c r="C40" i="10"/>
  <c r="C40" i="12" l="1"/>
  <c r="C21" i="12" l="1"/>
  <c r="C14" i="12"/>
  <c r="B14" i="12"/>
  <c r="C8" i="12"/>
  <c r="B8" i="12"/>
  <c r="C69" i="11"/>
  <c r="C61" i="11"/>
  <c r="B61" i="11"/>
  <c r="C55" i="11"/>
  <c r="B55" i="11"/>
  <c r="B48" i="11"/>
  <c r="B40" i="11"/>
  <c r="C20" i="11"/>
  <c r="B20" i="11"/>
  <c r="C15" i="11"/>
  <c r="B15" i="11"/>
  <c r="B14" i="11" s="1"/>
  <c r="C7" i="11"/>
  <c r="C32" i="10"/>
  <c r="B32" i="10"/>
  <c r="C23" i="10"/>
  <c r="B23" i="10"/>
  <c r="B22" i="10" s="1"/>
  <c r="C16" i="10"/>
  <c r="B16" i="10"/>
  <c r="C8" i="10"/>
  <c r="B8" i="10"/>
  <c r="B5" i="11" l="1"/>
  <c r="B7" i="10"/>
  <c r="B54" i="11"/>
  <c r="B39" i="11"/>
  <c r="B7" i="12"/>
  <c r="B5" i="12" s="1"/>
  <c r="B5" i="10"/>
  <c r="C7" i="12"/>
  <c r="C5" i="12" s="1"/>
  <c r="C14" i="11"/>
  <c r="C5" i="11" s="1"/>
  <c r="C54" i="11"/>
  <c r="C39" i="11"/>
  <c r="C22" i="10"/>
  <c r="C7" i="10"/>
  <c r="C5" i="10" s="1"/>
  <c r="C86" i="9"/>
  <c r="B89" i="9" l="1"/>
  <c r="B88" i="9"/>
  <c r="B87" i="9"/>
  <c r="B84" i="9"/>
  <c r="B83" i="9"/>
  <c r="B82" i="9"/>
  <c r="B81" i="9"/>
  <c r="C80" i="9"/>
  <c r="B78" i="9"/>
  <c r="B77" i="9"/>
  <c r="C76" i="9"/>
  <c r="B71" i="9"/>
  <c r="B70" i="9"/>
  <c r="B69" i="9"/>
  <c r="C68" i="9"/>
  <c r="B66" i="9"/>
  <c r="B65" i="9"/>
  <c r="C64" i="9"/>
  <c r="B59" i="9"/>
  <c r="B58" i="9"/>
  <c r="B57" i="9"/>
  <c r="C56" i="9"/>
  <c r="B54" i="9"/>
  <c r="B53" i="9"/>
  <c r="B52" i="9"/>
  <c r="B51" i="9"/>
  <c r="B50" i="9"/>
  <c r="C49" i="9"/>
  <c r="B44" i="9"/>
  <c r="B43" i="9"/>
  <c r="B42" i="9" s="1"/>
  <c r="C42" i="9"/>
  <c r="B40" i="9"/>
  <c r="B39" i="9"/>
  <c r="B38" i="9"/>
  <c r="C37" i="9"/>
  <c r="B35" i="9"/>
  <c r="B34" i="9"/>
  <c r="B33" i="9"/>
  <c r="B32" i="9"/>
  <c r="C31" i="9"/>
  <c r="B17" i="9"/>
  <c r="B16" i="9"/>
  <c r="C15" i="9"/>
  <c r="B13" i="9"/>
  <c r="B12" i="9"/>
  <c r="B11" i="9"/>
  <c r="B10" i="9"/>
  <c r="B9" i="9"/>
  <c r="C8" i="9"/>
  <c r="B26" i="9"/>
  <c r="B25" i="9"/>
  <c r="B24" i="9"/>
  <c r="B23" i="9"/>
  <c r="B22" i="9"/>
  <c r="C21" i="9"/>
  <c r="B86" i="9" l="1"/>
  <c r="B80" i="9"/>
  <c r="B68" i="9"/>
  <c r="C63" i="9"/>
  <c r="B64" i="9"/>
  <c r="C75" i="9"/>
  <c r="C48" i="9"/>
  <c r="B76" i="9"/>
  <c r="C7" i="9"/>
  <c r="B56" i="9"/>
  <c r="B8" i="9"/>
  <c r="B31" i="9"/>
  <c r="B49" i="9"/>
  <c r="B15" i="9"/>
  <c r="B21" i="9"/>
  <c r="C30" i="9"/>
  <c r="B37" i="9"/>
  <c r="B75" i="9" l="1"/>
  <c r="B63" i="9"/>
  <c r="C5" i="9"/>
  <c r="B7" i="9"/>
  <c r="B30" i="9"/>
  <c r="B48" i="9"/>
  <c r="B5" i="9" l="1"/>
</calcChain>
</file>

<file path=xl/sharedStrings.xml><?xml version="1.0" encoding="utf-8"?>
<sst xmlns="http://schemas.openxmlformats.org/spreadsheetml/2006/main" count="253" uniqueCount="195">
  <si>
    <t>問題</t>
  </si>
  <si>
    <t>演習問題</t>
  </si>
  <si>
    <t>時間</t>
    <rPh sb="0" eb="2">
      <t>ジカン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</si>
  <si>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</si>
  <si>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</si>
  <si>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t>演習問題・コラム</t>
    <phoneticPr fontId="7"/>
  </si>
  <si>
    <t>課題学習</t>
    <rPh sb="0" eb="2">
      <t>カダイ</t>
    </rPh>
    <rPh sb="2" eb="4">
      <t>ガクシュウ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</si>
  <si>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式と計算</t>
    </r>
  </si>
  <si>
    <r>
      <t>2</t>
    </r>
    <r>
      <rPr>
        <sz val="10.5"/>
        <rFont val="ＭＳ 明朝"/>
        <family val="1"/>
        <charset val="128"/>
      </rPr>
      <t>．二項定理
研究　</t>
    </r>
    <r>
      <rPr>
        <sz val="10.5"/>
        <rFont val="Century"/>
        <family val="1"/>
      </rPr>
      <t>(a+b+c)</t>
    </r>
    <r>
      <rPr>
        <vertAlign val="superscript"/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の展開式</t>
    </r>
    <phoneticPr fontId="7"/>
  </si>
  <si>
    <r>
      <t>4</t>
    </r>
    <r>
      <rPr>
        <sz val="10.5"/>
        <rFont val="ＭＳ 明朝"/>
        <family val="1"/>
        <charset val="128"/>
      </rPr>
      <t>．分数式とその計算</t>
    </r>
    <rPh sb="2" eb="5">
      <t>ブンスウシキ</t>
    </rPh>
    <rPh sb="8" eb="10">
      <t>ケイサン</t>
    </rPh>
    <phoneticPr fontId="7"/>
  </si>
  <si>
    <t>5．恒等式
研究　2つの文字についての恒等式</t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</si>
  <si>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等式と不等式の証明</t>
    </r>
  </si>
  <si>
    <r>
      <t>6</t>
    </r>
    <r>
      <rPr>
        <sz val="10.5"/>
        <rFont val="ＭＳ 明朝"/>
        <family val="1"/>
        <charset val="128"/>
      </rPr>
      <t>．等式の証明</t>
    </r>
    <phoneticPr fontId="7"/>
  </si>
  <si>
    <r>
      <t>7</t>
    </r>
    <r>
      <rPr>
        <sz val="10.5"/>
        <rFont val="ＭＳ 明朝"/>
        <family val="1"/>
        <charset val="128"/>
      </rPr>
      <t>．不等式の証明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</si>
  <si>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複素数と方程式</t>
    </r>
  </si>
  <si>
    <r>
      <t>1</t>
    </r>
    <r>
      <rPr>
        <sz val="10.5"/>
        <rFont val="ＭＳ 明朝"/>
        <family val="1"/>
        <charset val="128"/>
      </rPr>
      <t>．複素数</t>
    </r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</si>
  <si>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次方程式の解と判別式</t>
    </r>
  </si>
  <si>
    <r>
      <t>3</t>
    </r>
    <r>
      <rPr>
        <sz val="10.5"/>
        <rFont val="ＭＳ 明朝"/>
        <family val="1"/>
        <charset val="128"/>
      </rPr>
      <t>．解と係数の関係</t>
    </r>
  </si>
  <si>
    <r>
      <t>4</t>
    </r>
    <r>
      <rPr>
        <sz val="10.5"/>
        <rFont val="ＭＳ 明朝"/>
        <family val="1"/>
        <charset val="128"/>
      </rPr>
      <t>．剰余の定理と因数定理
研究　組立除法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</si>
  <si>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図形と方程式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</si>
  <si>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点と直線</t>
    </r>
  </si>
  <si>
    <r>
      <t>1</t>
    </r>
    <r>
      <rPr>
        <sz val="10.5"/>
        <rFont val="ＭＳ 明朝"/>
        <family val="1"/>
        <charset val="128"/>
      </rPr>
      <t>．直線上の点</t>
    </r>
  </si>
  <si>
    <r>
      <t>2</t>
    </r>
    <r>
      <rPr>
        <sz val="10.5"/>
        <rFont val="ＭＳ 明朝"/>
        <family val="1"/>
        <charset val="128"/>
      </rPr>
      <t>．平面上の点</t>
    </r>
  </si>
  <si>
    <r>
      <t>3</t>
    </r>
    <r>
      <rPr>
        <sz val="10.5"/>
        <rFont val="ＭＳ 明朝"/>
        <family val="1"/>
        <charset val="128"/>
      </rPr>
      <t>．直線の方程式</t>
    </r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</si>
  <si>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直線の関係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</si>
  <si>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円</t>
    </r>
  </si>
  <si>
    <r>
      <t>5</t>
    </r>
    <r>
      <rPr>
        <sz val="10.5"/>
        <rFont val="ＭＳ 明朝"/>
        <family val="1"/>
        <charset val="128"/>
      </rPr>
      <t>．円の方程式</t>
    </r>
  </si>
  <si>
    <r>
      <t>6</t>
    </r>
    <r>
      <rPr>
        <sz val="10.5"/>
        <rFont val="ＭＳ 明朝"/>
        <family val="1"/>
        <charset val="128"/>
      </rPr>
      <t>．円と直線</t>
    </r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</si>
  <si>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つの円</t>
    </r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</si>
  <si>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軌跡と領域</t>
    </r>
  </si>
  <si>
    <r>
      <t>8</t>
    </r>
    <r>
      <rPr>
        <sz val="10.5"/>
        <rFont val="ＭＳ 明朝"/>
        <family val="1"/>
        <charset val="128"/>
      </rPr>
      <t>．軌跡と方程式</t>
    </r>
  </si>
  <si>
    <r>
      <t>9</t>
    </r>
    <r>
      <rPr>
        <sz val="10.5"/>
        <rFont val="ＭＳ 明朝"/>
        <family val="1"/>
        <charset val="128"/>
      </rPr>
      <t>．不等式の表す領域
研究　放物線を境界線とする領域</t>
    </r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</si>
  <si>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三角関数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</si>
  <si>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三角関数</t>
    </r>
  </si>
  <si>
    <r>
      <t>1</t>
    </r>
    <r>
      <rPr>
        <sz val="10.5"/>
        <rFont val="ＭＳ 明朝"/>
        <family val="1"/>
        <charset val="128"/>
      </rPr>
      <t>．一般角と弧度法</t>
    </r>
  </si>
  <si>
    <r>
      <t>2</t>
    </r>
    <r>
      <rPr>
        <sz val="10.5"/>
        <rFont val="ＭＳ 明朝"/>
        <family val="1"/>
        <charset val="128"/>
      </rPr>
      <t>．三角関数</t>
    </r>
  </si>
  <si>
    <r>
      <t>3</t>
    </r>
    <r>
      <rPr>
        <sz val="10.5"/>
        <rFont val="ＭＳ 明朝"/>
        <family val="1"/>
        <charset val="128"/>
      </rPr>
      <t>．三角関数の性質</t>
    </r>
  </si>
  <si>
    <r>
      <t>4</t>
    </r>
    <r>
      <rPr>
        <sz val="10.5"/>
        <rFont val="ＭＳ 明朝"/>
        <family val="1"/>
        <charset val="128"/>
      </rPr>
      <t>．三角関数のグラフ</t>
    </r>
  </si>
  <si>
    <r>
      <t>5</t>
    </r>
    <r>
      <rPr>
        <sz val="10.5"/>
        <rFont val="ＭＳ 明朝"/>
        <family val="1"/>
        <charset val="128"/>
      </rPr>
      <t>．三角関数の応用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</si>
  <si>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加法定理</t>
    </r>
  </si>
  <si>
    <r>
      <t>6</t>
    </r>
    <r>
      <rPr>
        <sz val="10.5"/>
        <rFont val="ＭＳ 明朝"/>
        <family val="1"/>
        <charset val="128"/>
      </rPr>
      <t>．加法定理
研究　点の回転
コラム　振動現象と三角関数</t>
    </r>
    <rPh sb="19" eb="21">
      <t>シンドウ</t>
    </rPh>
    <rPh sb="21" eb="23">
      <t>ゲンショウ</t>
    </rPh>
    <rPh sb="24" eb="26">
      <t>サンカク</t>
    </rPh>
    <rPh sb="26" eb="28">
      <t>カンスウ</t>
    </rPh>
    <phoneticPr fontId="7"/>
  </si>
  <si>
    <r>
      <t>7</t>
    </r>
    <r>
      <rPr>
        <sz val="10.5"/>
        <rFont val="ＭＳ 明朝"/>
        <family val="1"/>
        <charset val="128"/>
      </rPr>
      <t>．加法定理の応用
発展　和と積の公式</t>
    </r>
    <phoneticPr fontId="7"/>
  </si>
  <si>
    <r>
      <t>8</t>
    </r>
    <r>
      <rPr>
        <sz val="10.5"/>
        <rFont val="ＭＳ 明朝"/>
        <family val="1"/>
        <charset val="128"/>
      </rPr>
      <t>．三角関数の合成</t>
    </r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</si>
  <si>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指数関数と対数関数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</si>
  <si>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微分係数と導関数</t>
    </r>
  </si>
  <si>
    <r>
      <t>1</t>
    </r>
    <r>
      <rPr>
        <sz val="10.5"/>
        <rFont val="ＭＳ 明朝"/>
        <family val="1"/>
        <charset val="128"/>
      </rPr>
      <t>．微分係数
発展　関数の極限値</t>
    </r>
    <phoneticPr fontId="7"/>
  </si>
  <si>
    <r>
      <t>2</t>
    </r>
    <r>
      <rPr>
        <sz val="10.5"/>
        <rFont val="ＭＳ 明朝"/>
        <family val="1"/>
        <charset val="128"/>
      </rPr>
      <t>．導関数
研究　関数</t>
    </r>
    <r>
      <rPr>
        <sz val="10.5"/>
        <rFont val="Century"/>
        <family val="1"/>
      </rPr>
      <t>x</t>
    </r>
    <r>
      <rPr>
        <vertAlign val="superscript"/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の導関数の公式の証明</t>
    </r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</si>
  <si>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導関数の応用</t>
    </r>
  </si>
  <si>
    <r>
      <t>3</t>
    </r>
    <r>
      <rPr>
        <sz val="10.5"/>
        <rFont val="ＭＳ 明朝"/>
        <family val="1"/>
        <charset val="128"/>
      </rPr>
      <t>．接線</t>
    </r>
  </si>
  <si>
    <r>
      <t>4</t>
    </r>
    <r>
      <rPr>
        <sz val="10.5"/>
        <rFont val="ＭＳ 明朝"/>
        <family val="1"/>
        <charset val="128"/>
      </rPr>
      <t>．関数の値の変化</t>
    </r>
  </si>
  <si>
    <r>
      <t>5</t>
    </r>
    <r>
      <rPr>
        <sz val="10.5"/>
        <rFont val="ＭＳ 明朝"/>
        <family val="1"/>
        <charset val="128"/>
      </rPr>
      <t>．最大値・最小値</t>
    </r>
  </si>
  <si>
    <r>
      <t>6</t>
    </r>
    <r>
      <rPr>
        <sz val="10.5"/>
        <rFont val="ＭＳ 明朝"/>
        <family val="1"/>
        <charset val="128"/>
      </rPr>
      <t>．関数のグラフと方程式・不等式</t>
    </r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</si>
  <si>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積分法</t>
    </r>
  </si>
  <si>
    <r>
      <t>7</t>
    </r>
    <r>
      <rPr>
        <sz val="10.5"/>
        <rFont val="ＭＳ 明朝"/>
        <family val="1"/>
        <charset val="128"/>
      </rPr>
      <t>．不定積分</t>
    </r>
  </si>
  <si>
    <r>
      <t>8</t>
    </r>
    <r>
      <rPr>
        <sz val="10.5"/>
        <rFont val="ＭＳ 明朝"/>
        <family val="1"/>
        <charset val="128"/>
      </rPr>
      <t>．定積分</t>
    </r>
  </si>
  <si>
    <r>
      <t>5</t>
    </r>
    <r>
      <rPr>
        <sz val="10.5"/>
        <rFont val="ＭＳ 明朝"/>
        <family val="1"/>
        <charset val="128"/>
      </rPr>
      <t>．高次方程式
研究　方程式の解と共役な複素数
発展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次方程式の解と係数の関係</t>
    </r>
    <rPh sb="8" eb="10">
      <t>ケンキュウ</t>
    </rPh>
    <rPh sb="11" eb="14">
      <t>ホウテイシキ</t>
    </rPh>
    <rPh sb="15" eb="16">
      <t>カイ</t>
    </rPh>
    <rPh sb="17" eb="19">
      <t>キョウヤク</t>
    </rPh>
    <rPh sb="20" eb="23">
      <t>フクソスウ</t>
    </rPh>
    <phoneticPr fontId="7"/>
  </si>
  <si>
    <t>演習問題・コラム</t>
    <phoneticPr fontId="7"/>
  </si>
  <si>
    <r>
      <t>9</t>
    </r>
    <r>
      <rPr>
        <sz val="10.5"/>
        <rFont val="ＭＳ 明朝"/>
        <family val="1"/>
        <charset val="128"/>
      </rPr>
      <t>．面積
研究　放物線と直線で囲まれた図形の面積
研究　</t>
    </r>
    <r>
      <rPr>
        <sz val="10.5"/>
        <rFont val="Century"/>
        <family val="1"/>
      </rPr>
      <t>(x+a)</t>
    </r>
    <r>
      <rPr>
        <vertAlign val="superscript"/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の微分と積分
コラム　微分積分学の基本定理</t>
    </r>
    <rPh sb="12" eb="14">
      <t>チョクセン</t>
    </rPh>
    <rPh sb="25" eb="27">
      <t>ケンキュウ</t>
    </rPh>
    <rPh sb="35" eb="37">
      <t>ビブン</t>
    </rPh>
    <rPh sb="38" eb="40">
      <t>セキブン</t>
    </rPh>
    <rPh sb="45" eb="47">
      <t>ビブン</t>
    </rPh>
    <rPh sb="47" eb="49">
      <t>セキブン</t>
    </rPh>
    <rPh sb="49" eb="50">
      <t>ガク</t>
    </rPh>
    <rPh sb="51" eb="53">
      <t>キホン</t>
    </rPh>
    <rPh sb="53" eb="55">
      <t>テイリ</t>
    </rPh>
    <phoneticPr fontId="7"/>
  </si>
  <si>
    <r>
      <t>1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次式の展開と因数分解</t>
    </r>
    <phoneticPr fontId="7"/>
  </si>
  <si>
    <t>演習問題</t>
    <phoneticPr fontId="7"/>
  </si>
  <si>
    <t>教授用資料</t>
    <rPh sb="0" eb="3">
      <t>キョウジュヨウ</t>
    </rPh>
    <rPh sb="3" eb="5">
      <t>シリョウ</t>
    </rPh>
    <phoneticPr fontId="7"/>
  </si>
  <si>
    <t>新課程版 数学Ⅱ　時間配当表</t>
    <rPh sb="0" eb="3">
      <t>シンカテイ</t>
    </rPh>
    <rPh sb="3" eb="4">
      <t>バン</t>
    </rPh>
    <rPh sb="5" eb="7">
      <t>スウガク</t>
    </rPh>
    <rPh sb="9" eb="11">
      <t>ジカン</t>
    </rPh>
    <rPh sb="11" eb="14">
      <t>ハイトウヒョウ</t>
    </rPh>
    <phoneticPr fontId="7"/>
  </si>
  <si>
    <t>第1節　指数関数</t>
  </si>
  <si>
    <t>2．指数関数</t>
  </si>
  <si>
    <t>第2節　対数関数</t>
  </si>
  <si>
    <t>3．対数とその性質</t>
  </si>
  <si>
    <t>4．対数関数</t>
  </si>
  <si>
    <t>5．常用対数
研究　対数と無理数</t>
  </si>
  <si>
    <t>3．多項式の割り算</t>
  </si>
  <si>
    <r>
      <t>第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章　微分法と積分法</t>
    </r>
    <phoneticPr fontId="7"/>
  </si>
  <si>
    <r>
      <t>1</t>
    </r>
    <r>
      <rPr>
        <sz val="10.5"/>
        <rFont val="ＭＳ Ｐ明朝"/>
        <family val="1"/>
        <charset val="128"/>
      </rPr>
      <t>．指数の拡張
研究　負の指数の</t>
    </r>
    <r>
      <rPr>
        <sz val="10.5"/>
        <rFont val="Century"/>
        <family val="1"/>
      </rPr>
      <t>n</t>
    </r>
    <r>
      <rPr>
        <sz val="10.5"/>
        <rFont val="ＭＳ Ｐ明朝"/>
        <family val="1"/>
        <charset val="128"/>
      </rPr>
      <t>乗根</t>
    </r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</si>
  <si>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平面上のベクトル</t>
    </r>
    <rPh sb="4" eb="7">
      <t>ヘイメンジョウ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</si>
  <si>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平面上のベクトルとその演算</t>
    </r>
    <rPh sb="4" eb="7">
      <t>ヘイメンジョウ</t>
    </rPh>
    <rPh sb="15" eb="17">
      <t>エンザン</t>
    </rPh>
    <phoneticPr fontId="7"/>
  </si>
  <si>
    <r>
      <t>1</t>
    </r>
    <r>
      <rPr>
        <sz val="10.5"/>
        <rFont val="ＭＳ 明朝"/>
        <family val="1"/>
        <charset val="128"/>
      </rPr>
      <t>．平面上のベクトル</t>
    </r>
  </si>
  <si>
    <r>
      <t>2</t>
    </r>
    <r>
      <rPr>
        <sz val="10.5"/>
        <rFont val="ＭＳ 明朝"/>
        <family val="1"/>
        <charset val="128"/>
      </rPr>
      <t>．ベクトルの演算</t>
    </r>
    <phoneticPr fontId="7"/>
  </si>
  <si>
    <r>
      <t>3</t>
    </r>
    <r>
      <rPr>
        <sz val="10.5"/>
        <rFont val="ＭＳ 明朝"/>
        <family val="1"/>
        <charset val="128"/>
      </rPr>
      <t>．ベクトルの成分</t>
    </r>
  </si>
  <si>
    <r>
      <t>4</t>
    </r>
    <r>
      <rPr>
        <sz val="10.5"/>
        <rFont val="ＭＳ 明朝"/>
        <family val="1"/>
        <charset val="128"/>
      </rPr>
      <t>．ベクトルの内積
研究　三角形の面積</t>
    </r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</si>
  <si>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ベクトルと平面図形</t>
    </r>
    <phoneticPr fontId="7"/>
  </si>
  <si>
    <r>
      <t>5</t>
    </r>
    <r>
      <rPr>
        <sz val="10.5"/>
        <rFont val="ＭＳ 明朝"/>
        <family val="1"/>
        <charset val="128"/>
      </rPr>
      <t>．位置ベクトル</t>
    </r>
  </si>
  <si>
    <r>
      <t>6</t>
    </r>
    <r>
      <rPr>
        <sz val="10.5"/>
        <rFont val="ＭＳ 明朝"/>
        <family val="1"/>
        <charset val="128"/>
      </rPr>
      <t>．ベクトルと図形</t>
    </r>
  </si>
  <si>
    <r>
      <t>7</t>
    </r>
    <r>
      <rPr>
        <sz val="10.5"/>
        <rFont val="ＭＳ 明朝"/>
        <family val="1"/>
        <charset val="128"/>
      </rPr>
      <t>．ベクトル方程式
研究　点と直線の距離</t>
    </r>
    <phoneticPr fontId="7"/>
  </si>
  <si>
    <t>演習問題・コラム
研究　点の存在範囲の図示</t>
    <rPh sb="9" eb="11">
      <t>ケンキュウ</t>
    </rPh>
    <rPh sb="12" eb="13">
      <t>テン</t>
    </rPh>
    <rPh sb="14" eb="16">
      <t>ソンザイ</t>
    </rPh>
    <rPh sb="16" eb="18">
      <t>ハンイ</t>
    </rPh>
    <rPh sb="19" eb="21">
      <t>ズシ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</si>
  <si>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空間のベクトル</t>
    </r>
    <rPh sb="4" eb="6">
      <t>クウカン</t>
    </rPh>
    <phoneticPr fontId="7"/>
  </si>
  <si>
    <r>
      <t>1</t>
    </r>
    <r>
      <rPr>
        <sz val="10.5"/>
        <rFont val="ＭＳ 明朝"/>
        <family val="1"/>
        <charset val="128"/>
      </rPr>
      <t>．空間の座標</t>
    </r>
    <phoneticPr fontId="7"/>
  </si>
  <si>
    <r>
      <t>2</t>
    </r>
    <r>
      <rPr>
        <sz val="10.5"/>
        <rFont val="ＭＳ 明朝"/>
        <family val="1"/>
        <charset val="128"/>
      </rPr>
      <t>．空間のベクトル</t>
    </r>
  </si>
  <si>
    <r>
      <t>4</t>
    </r>
    <r>
      <rPr>
        <sz val="10.5"/>
        <rFont val="ＭＳ 明朝"/>
        <family val="1"/>
        <charset val="128"/>
      </rPr>
      <t>．ベクトルの内積</t>
    </r>
  </si>
  <si>
    <r>
      <t>7</t>
    </r>
    <r>
      <rPr>
        <sz val="10.5"/>
        <rFont val="ＭＳ 明朝"/>
        <family val="1"/>
        <charset val="128"/>
      </rPr>
      <t>．座標空間における図形
発展　平面の方程式
発展　直線の方程式</t>
    </r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</si>
  <si>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数列とその和</t>
    </r>
    <rPh sb="4" eb="6">
      <t>スウレツ</t>
    </rPh>
    <rPh sb="9" eb="10">
      <t>ワ</t>
    </rPh>
    <phoneticPr fontId="7"/>
  </si>
  <si>
    <r>
      <t>1</t>
    </r>
    <r>
      <rPr>
        <sz val="10.5"/>
        <rFont val="ＭＳ 明朝"/>
        <family val="1"/>
        <charset val="128"/>
      </rPr>
      <t>．数列</t>
    </r>
  </si>
  <si>
    <r>
      <t>2</t>
    </r>
    <r>
      <rPr>
        <sz val="10.5"/>
        <rFont val="ＭＳ 明朝"/>
        <family val="1"/>
        <charset val="128"/>
      </rPr>
      <t>．等差数列とその和</t>
    </r>
  </si>
  <si>
    <r>
      <t>3</t>
    </r>
    <r>
      <rPr>
        <sz val="10.5"/>
        <rFont val="ＭＳ 明朝"/>
        <family val="1"/>
        <charset val="128"/>
      </rPr>
      <t>．等比数列とその和
研究　複利計算と等比数列</t>
    </r>
    <phoneticPr fontId="7"/>
  </si>
  <si>
    <r>
      <t>4</t>
    </r>
    <r>
      <rPr>
        <sz val="10.5"/>
        <rFont val="ＭＳ 明朝"/>
        <family val="1"/>
        <charset val="128"/>
      </rPr>
      <t>．和の記号</t>
    </r>
    <r>
      <rPr>
        <sz val="10.5"/>
        <rFont val="Century"/>
        <family val="1"/>
      </rPr>
      <t>Σ</t>
    </r>
  </si>
  <si>
    <r>
      <t>5</t>
    </r>
    <r>
      <rPr>
        <sz val="10.5"/>
        <rFont val="ＭＳ 明朝"/>
        <family val="1"/>
        <charset val="128"/>
      </rPr>
      <t>．階差数列</t>
    </r>
  </si>
  <si>
    <r>
      <t>6</t>
    </r>
    <r>
      <rPr>
        <sz val="10.5"/>
        <rFont val="ＭＳ 明朝"/>
        <family val="1"/>
        <charset val="128"/>
      </rPr>
      <t>．いろいろな数列の和</t>
    </r>
  </si>
  <si>
    <r>
      <rPr>
        <sz val="10.5"/>
        <rFont val="ＭＳ 明朝"/>
        <family val="1"/>
        <charset val="128"/>
      </rPr>
      <t>問題</t>
    </r>
    <rPh sb="0" eb="2">
      <t>モンダイ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</si>
  <si>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数学的帰納法</t>
    </r>
    <rPh sb="4" eb="7">
      <t>スウガクテキ</t>
    </rPh>
    <rPh sb="7" eb="10">
      <t>キノウホウ</t>
    </rPh>
    <phoneticPr fontId="7"/>
  </si>
  <si>
    <r>
      <t>7</t>
    </r>
    <r>
      <rPr>
        <sz val="10.5"/>
        <rFont val="ＭＳ 明朝"/>
        <family val="1"/>
        <charset val="128"/>
      </rPr>
      <t>．漸化式と数列
研究　確率と漸化式
発展　隣接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項間の漸化式
発展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つの数列の漸化式</t>
    </r>
    <rPh sb="9" eb="11">
      <t>ケンキュウ</t>
    </rPh>
    <rPh sb="32" eb="34">
      <t>ハッテン</t>
    </rPh>
    <phoneticPr fontId="7"/>
  </si>
  <si>
    <r>
      <rPr>
        <sz val="10.5"/>
        <rFont val="ＭＳ 明朝"/>
        <family val="1"/>
        <charset val="128"/>
      </rPr>
      <t>問題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</si>
  <si>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確率分布</t>
    </r>
    <rPh sb="4" eb="6">
      <t>カクリツ</t>
    </rPh>
    <rPh sb="6" eb="8">
      <t>ブンプ</t>
    </rPh>
    <phoneticPr fontId="7"/>
  </si>
  <si>
    <r>
      <t>1</t>
    </r>
    <r>
      <rPr>
        <sz val="10.5"/>
        <rFont val="ＭＳ 明朝"/>
        <family val="1"/>
        <charset val="128"/>
      </rPr>
      <t>．確率変数と確率分布</t>
    </r>
  </si>
  <si>
    <r>
      <t>2</t>
    </r>
    <r>
      <rPr>
        <sz val="10.5"/>
        <rFont val="ＭＳ 明朝"/>
        <family val="1"/>
        <charset val="128"/>
      </rPr>
      <t>．確率変数の期待値と分散</t>
    </r>
  </si>
  <si>
    <r>
      <t>3</t>
    </r>
    <r>
      <rPr>
        <sz val="10.5"/>
        <rFont val="ＭＳ 明朝"/>
        <family val="1"/>
        <charset val="128"/>
      </rPr>
      <t>．確率変数の変換</t>
    </r>
  </si>
  <si>
    <r>
      <t>4</t>
    </r>
    <r>
      <rPr>
        <sz val="10.5"/>
        <rFont val="ＭＳ 明朝"/>
        <family val="1"/>
        <charset val="128"/>
      </rPr>
      <t>．確率変数の和と期待値</t>
    </r>
  </si>
  <si>
    <r>
      <t>5</t>
    </r>
    <r>
      <rPr>
        <sz val="10.5"/>
        <rFont val="ＭＳ 明朝"/>
        <family val="1"/>
        <charset val="128"/>
      </rPr>
      <t>．独立な確率変数と期待値・分散</t>
    </r>
    <phoneticPr fontId="7"/>
  </si>
  <si>
    <r>
      <t>6</t>
    </r>
    <r>
      <rPr>
        <sz val="10.5"/>
        <rFont val="ＭＳ 明朝"/>
        <family val="1"/>
        <charset val="128"/>
      </rPr>
      <t>．二項分布</t>
    </r>
    <phoneticPr fontId="7"/>
  </si>
  <si>
    <r>
      <t>7</t>
    </r>
    <r>
      <rPr>
        <sz val="10.5"/>
        <rFont val="ＭＳ 明朝"/>
        <family val="1"/>
        <charset val="128"/>
      </rPr>
      <t>．正規分布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</si>
  <si>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統計的な推測</t>
    </r>
    <rPh sb="4" eb="7">
      <t>トウケイテキ</t>
    </rPh>
    <rPh sb="8" eb="10">
      <t>スイソク</t>
    </rPh>
    <phoneticPr fontId="7"/>
  </si>
  <si>
    <r>
      <t>8</t>
    </r>
    <r>
      <rPr>
        <sz val="10.5"/>
        <rFont val="ＭＳ 明朝"/>
        <family val="1"/>
        <charset val="128"/>
      </rPr>
      <t>．母集団と標本</t>
    </r>
  </si>
  <si>
    <r>
      <t>9</t>
    </r>
    <r>
      <rPr>
        <sz val="10.5"/>
        <rFont val="ＭＳ 明朝"/>
        <family val="1"/>
        <charset val="128"/>
      </rPr>
      <t>．標本平均とその分布</t>
    </r>
  </si>
  <si>
    <r>
      <t>10</t>
    </r>
    <r>
      <rPr>
        <sz val="10.5"/>
        <rFont val="ＭＳ 明朝"/>
        <family val="1"/>
        <charset val="128"/>
      </rPr>
      <t>．推定</t>
    </r>
  </si>
  <si>
    <r>
      <t>1</t>
    </r>
    <r>
      <rPr>
        <sz val="10.5"/>
        <rFont val="ＭＳ 明朝"/>
        <family val="1"/>
        <charset val="128"/>
      </rPr>
      <t>．複素数平面</t>
    </r>
    <rPh sb="2" eb="5">
      <t>フクソスウ</t>
    </rPh>
    <rPh sb="5" eb="7">
      <t>ヘイメン</t>
    </rPh>
    <phoneticPr fontId="7"/>
  </si>
  <si>
    <r>
      <t>2</t>
    </r>
    <r>
      <rPr>
        <sz val="10.5"/>
        <rFont val="ＭＳ 明朝"/>
        <family val="1"/>
        <charset val="128"/>
      </rPr>
      <t>．複素数の極形式と乗法，除法</t>
    </r>
    <rPh sb="2" eb="5">
      <t>フクソスウ</t>
    </rPh>
    <rPh sb="6" eb="7">
      <t>キョク</t>
    </rPh>
    <rPh sb="7" eb="9">
      <t>ケイシキ</t>
    </rPh>
    <rPh sb="10" eb="12">
      <t>ジョウホウ</t>
    </rPh>
    <rPh sb="13" eb="15">
      <t>ジョホウ</t>
    </rPh>
    <phoneticPr fontId="7"/>
  </si>
  <si>
    <r>
      <t>3</t>
    </r>
    <r>
      <rPr>
        <sz val="10.5"/>
        <rFont val="ＭＳ 明朝"/>
        <family val="1"/>
        <charset val="128"/>
      </rPr>
      <t>．ド・モアブルの定理</t>
    </r>
    <rPh sb="9" eb="11">
      <t>テイリ</t>
    </rPh>
    <phoneticPr fontId="7"/>
  </si>
  <si>
    <r>
      <t>4</t>
    </r>
    <r>
      <rPr>
        <sz val="10.5"/>
        <rFont val="ＭＳ 明朝"/>
        <family val="1"/>
        <charset val="128"/>
      </rPr>
      <t>．複素数と図形
研究　</t>
    </r>
    <r>
      <rPr>
        <sz val="10.5"/>
        <rFont val="Century"/>
        <family val="1"/>
      </rPr>
      <t>w</t>
    </r>
    <r>
      <rPr>
        <sz val="10.5"/>
        <rFont val="ＭＳ 明朝"/>
        <family val="1"/>
        <charset val="128"/>
      </rPr>
      <t>＝</t>
    </r>
    <r>
      <rPr>
        <sz val="10.5"/>
        <rFont val="Century"/>
        <family val="1"/>
      </rPr>
      <t>1/z</t>
    </r>
    <r>
      <rPr>
        <sz val="10.5"/>
        <rFont val="ＭＳ 明朝"/>
        <family val="1"/>
        <charset val="128"/>
      </rPr>
      <t>が描く図形</t>
    </r>
    <rPh sb="2" eb="5">
      <t>フクソスウ</t>
    </rPh>
    <rPh sb="6" eb="8">
      <t>ズケイ</t>
    </rPh>
    <rPh sb="18" eb="19">
      <t>エガ</t>
    </rPh>
    <rPh sb="20" eb="22">
      <t>ズケイ</t>
    </rPh>
    <phoneticPr fontId="7"/>
  </si>
  <si>
    <r>
      <rPr>
        <sz val="10.5"/>
        <rFont val="ＭＳ 明朝"/>
        <family val="1"/>
        <charset val="128"/>
      </rP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次曲線</t>
    </r>
    <rPh sb="5" eb="8">
      <t>ジキョクセン</t>
    </rPh>
    <phoneticPr fontId="7"/>
  </si>
  <si>
    <r>
      <t>1</t>
    </r>
    <r>
      <rPr>
        <sz val="10.5"/>
        <rFont val="ＭＳ 明朝"/>
        <family val="1"/>
        <charset val="128"/>
      </rPr>
      <t>．放物線</t>
    </r>
    <rPh sb="2" eb="5">
      <t>ホウブツセン</t>
    </rPh>
    <phoneticPr fontId="7"/>
  </si>
  <si>
    <r>
      <t>2</t>
    </r>
    <r>
      <rPr>
        <sz val="10.5"/>
        <rFont val="ＭＳ 明朝"/>
        <family val="1"/>
        <charset val="128"/>
      </rPr>
      <t>．楕円</t>
    </r>
    <rPh sb="2" eb="4">
      <t>ダエン</t>
    </rPh>
    <phoneticPr fontId="7"/>
  </si>
  <si>
    <r>
      <t>3</t>
    </r>
    <r>
      <rPr>
        <sz val="10.5"/>
        <rFont val="ＭＳ 明朝"/>
        <family val="1"/>
        <charset val="128"/>
      </rPr>
      <t>．双曲線</t>
    </r>
    <rPh sb="2" eb="5">
      <t>ソウキョクセン</t>
    </rPh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</si>
  <si>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次曲線の平行移動
研究　直角双曲線</t>
    </r>
    <r>
      <rPr>
        <sz val="10.5"/>
        <rFont val="Century"/>
        <family val="1"/>
      </rPr>
      <t>xy</t>
    </r>
    <r>
      <rPr>
        <sz val="10.5"/>
        <rFont val="ＭＳ 明朝"/>
        <family val="1"/>
        <charset val="128"/>
      </rPr>
      <t>＝</t>
    </r>
    <r>
      <rPr>
        <sz val="10.5"/>
        <rFont val="Century"/>
        <family val="1"/>
      </rPr>
      <t>1</t>
    </r>
    <rPh sb="3" eb="4">
      <t>ジ</t>
    </rPh>
    <rPh sb="4" eb="6">
      <t>キョクセン</t>
    </rPh>
    <rPh sb="7" eb="9">
      <t>ヘイコウ</t>
    </rPh>
    <rPh sb="9" eb="11">
      <t>イドウ</t>
    </rPh>
    <phoneticPr fontId="7"/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</si>
  <si>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次曲線と直線
研究　接線の方程式の一般形</t>
    </r>
    <rPh sb="3" eb="4">
      <t>ジ</t>
    </rPh>
    <rPh sb="4" eb="6">
      <t>キョクセン</t>
    </rPh>
    <rPh sb="7" eb="9">
      <t>チョクセン</t>
    </rPh>
    <rPh sb="10" eb="12">
      <t>ケンキュウ</t>
    </rPh>
    <rPh sb="13" eb="15">
      <t>セッセン</t>
    </rPh>
    <rPh sb="16" eb="19">
      <t>ホウテイシキ</t>
    </rPh>
    <rPh sb="20" eb="22">
      <t>イッパン</t>
    </rPh>
    <rPh sb="22" eb="23">
      <t>ケイ</t>
    </rPh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</si>
  <si>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次曲線の性質</t>
    </r>
    <rPh sb="3" eb="4">
      <t>ジ</t>
    </rPh>
    <rPh sb="4" eb="6">
      <t>キョクセン</t>
    </rPh>
    <rPh sb="7" eb="9">
      <t>セイシツ</t>
    </rPh>
    <phoneticPr fontId="7"/>
  </si>
  <si>
    <t>問題</t>
    <phoneticPr fontId="7"/>
  </si>
  <si>
    <r>
      <rPr>
        <sz val="10.5"/>
        <rFont val="ＭＳ 明朝"/>
        <family val="1"/>
        <charset val="128"/>
      </rP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媒介変数表示と極座標</t>
    </r>
    <rPh sb="4" eb="6">
      <t>バイカイ</t>
    </rPh>
    <rPh sb="6" eb="8">
      <t>ヘンスウ</t>
    </rPh>
    <rPh sb="8" eb="10">
      <t>ヒョウジ</t>
    </rPh>
    <rPh sb="11" eb="14">
      <t>キョクザヒョウ</t>
    </rPh>
    <phoneticPr fontId="7"/>
  </si>
  <si>
    <r>
      <t>7</t>
    </r>
    <r>
      <rPr>
        <sz val="10.5"/>
        <rFont val="ＭＳ 明朝"/>
        <family val="1"/>
        <charset val="128"/>
      </rPr>
      <t>．曲線の媒介変数表示
研究　いろいろな曲線の媒介変数表示</t>
    </r>
    <rPh sb="2" eb="4">
      <t>キョクセン</t>
    </rPh>
    <rPh sb="5" eb="7">
      <t>バイカイ</t>
    </rPh>
    <rPh sb="7" eb="9">
      <t>ヘンスウ</t>
    </rPh>
    <rPh sb="9" eb="11">
      <t>ヒョウジ</t>
    </rPh>
    <rPh sb="12" eb="14">
      <t>ケンキュウ</t>
    </rPh>
    <rPh sb="20" eb="22">
      <t>キョクセン</t>
    </rPh>
    <rPh sb="23" eb="25">
      <t>バイカイ</t>
    </rPh>
    <rPh sb="25" eb="27">
      <t>ヘンスウ</t>
    </rPh>
    <rPh sb="27" eb="29">
      <t>ヒョウジ</t>
    </rPh>
    <phoneticPr fontId="7"/>
  </si>
  <si>
    <r>
      <t>8</t>
    </r>
    <r>
      <rPr>
        <sz val="10.5"/>
        <rFont val="ＭＳ 明朝"/>
        <family val="1"/>
        <charset val="128"/>
      </rPr>
      <t>．極座標と極方程式</t>
    </r>
    <rPh sb="2" eb="3">
      <t>キョク</t>
    </rPh>
    <rPh sb="3" eb="5">
      <t>ザヒョウ</t>
    </rPh>
    <rPh sb="6" eb="7">
      <t>キョク</t>
    </rPh>
    <rPh sb="7" eb="10">
      <t>ホウテイシキ</t>
    </rPh>
    <phoneticPr fontId="7"/>
  </si>
  <si>
    <r>
      <t>9</t>
    </r>
    <r>
      <rPr>
        <sz val="10.5"/>
        <rFont val="ＭＳ 明朝"/>
        <family val="1"/>
        <charset val="128"/>
      </rPr>
      <t>．コンピュータといろいろな曲線</t>
    </r>
    <rPh sb="14" eb="16">
      <t>キョクセン</t>
    </rPh>
    <phoneticPr fontId="7"/>
  </si>
  <si>
    <r>
      <t>1</t>
    </r>
    <r>
      <rPr>
        <sz val="10.5"/>
        <rFont val="ＭＳ 明朝"/>
        <family val="1"/>
        <charset val="128"/>
      </rPr>
      <t>．分数関数</t>
    </r>
    <rPh sb="2" eb="4">
      <t>ブンスウ</t>
    </rPh>
    <rPh sb="4" eb="6">
      <t>カンスウ</t>
    </rPh>
    <phoneticPr fontId="7"/>
  </si>
  <si>
    <r>
      <t>2</t>
    </r>
    <r>
      <rPr>
        <sz val="10.5"/>
        <rFont val="ＭＳ 明朝"/>
        <family val="1"/>
        <charset val="128"/>
      </rPr>
      <t>．無理関数</t>
    </r>
    <rPh sb="2" eb="4">
      <t>ムリ</t>
    </rPh>
    <rPh sb="4" eb="6">
      <t>カンスウ</t>
    </rPh>
    <phoneticPr fontId="7"/>
  </si>
  <si>
    <r>
      <t>3</t>
    </r>
    <r>
      <rPr>
        <sz val="10.5"/>
        <rFont val="ＭＳ 明朝"/>
        <family val="1"/>
        <charset val="128"/>
      </rPr>
      <t>．逆関数と合成関数</t>
    </r>
    <rPh sb="2" eb="3">
      <t>ギャク</t>
    </rPh>
    <rPh sb="3" eb="5">
      <t>カンスウ</t>
    </rPh>
    <rPh sb="6" eb="8">
      <t>ゴウセイ</t>
    </rPh>
    <rPh sb="8" eb="10">
      <t>カンスウ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</si>
  <si>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数列の極限</t>
    </r>
    <rPh sb="4" eb="6">
      <t>スウレツ</t>
    </rPh>
    <rPh sb="7" eb="9">
      <t>キョクゲン</t>
    </rPh>
    <phoneticPr fontId="7"/>
  </si>
  <si>
    <r>
      <t>1</t>
    </r>
    <r>
      <rPr>
        <sz val="10.5"/>
        <rFont val="ＭＳ 明朝"/>
        <family val="1"/>
        <charset val="128"/>
      </rPr>
      <t>．数列の極限</t>
    </r>
    <rPh sb="2" eb="4">
      <t>スウレツ</t>
    </rPh>
    <rPh sb="5" eb="7">
      <t>キョクゲン</t>
    </rPh>
    <phoneticPr fontId="7"/>
  </si>
  <si>
    <r>
      <t>2</t>
    </r>
    <r>
      <rPr>
        <sz val="10.5"/>
        <rFont val="ＭＳ 明朝"/>
        <family val="1"/>
        <charset val="128"/>
      </rPr>
      <t>．無限等比数列</t>
    </r>
    <rPh sb="2" eb="4">
      <t>ムゲン</t>
    </rPh>
    <rPh sb="4" eb="6">
      <t>トウヒ</t>
    </rPh>
    <rPh sb="6" eb="8">
      <t>スウレツ</t>
    </rPh>
    <phoneticPr fontId="7"/>
  </si>
  <si>
    <r>
      <t>3</t>
    </r>
    <r>
      <rPr>
        <sz val="10.5"/>
        <rFont val="ＭＳ 明朝"/>
        <family val="1"/>
        <charset val="128"/>
      </rPr>
      <t>．無限級数</t>
    </r>
    <rPh sb="2" eb="4">
      <t>ムゲン</t>
    </rPh>
    <rPh sb="4" eb="6">
      <t>キュウスウ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</si>
  <si>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関数の極限</t>
    </r>
    <rPh sb="4" eb="6">
      <t>カンスウ</t>
    </rPh>
    <rPh sb="7" eb="9">
      <t>キョクゲン</t>
    </rPh>
    <phoneticPr fontId="7"/>
  </si>
  <si>
    <r>
      <t>4</t>
    </r>
    <r>
      <rPr>
        <sz val="10.5"/>
        <rFont val="ＭＳ 明朝"/>
        <family val="1"/>
        <charset val="128"/>
      </rPr>
      <t>．関数の極限</t>
    </r>
    <rPh sb="2" eb="4">
      <t>カンスウ</t>
    </rPh>
    <rPh sb="5" eb="7">
      <t>キョクゲン</t>
    </rPh>
    <phoneticPr fontId="7"/>
  </si>
  <si>
    <r>
      <t>5</t>
    </r>
    <r>
      <rPr>
        <sz val="10.5"/>
        <rFont val="ＭＳ 明朝"/>
        <family val="1"/>
        <charset val="128"/>
      </rPr>
      <t>．三角関数と極限</t>
    </r>
    <rPh sb="2" eb="4">
      <t>サンカク</t>
    </rPh>
    <rPh sb="4" eb="6">
      <t>カンスウ</t>
    </rPh>
    <rPh sb="7" eb="9">
      <t>キョクゲン</t>
    </rPh>
    <phoneticPr fontId="7"/>
  </si>
  <si>
    <t>6．関数の連続性</t>
    <rPh sb="2" eb="4">
      <t>カンスウ</t>
    </rPh>
    <rPh sb="5" eb="8">
      <t>レンゾクセイ</t>
    </rPh>
    <phoneticPr fontId="7"/>
  </si>
  <si>
    <r>
      <t>1</t>
    </r>
    <r>
      <rPr>
        <sz val="10.5"/>
        <rFont val="ＭＳ 明朝"/>
        <family val="1"/>
        <charset val="128"/>
      </rPr>
      <t>．微分係数と導関数</t>
    </r>
    <rPh sb="2" eb="4">
      <t>ビブン</t>
    </rPh>
    <rPh sb="4" eb="6">
      <t>ケイスウ</t>
    </rPh>
    <rPh sb="7" eb="10">
      <t>ドウカンスウ</t>
    </rPh>
    <phoneticPr fontId="7"/>
  </si>
  <si>
    <r>
      <t>2</t>
    </r>
    <r>
      <rPr>
        <sz val="10.5"/>
        <rFont val="ＭＳ 明朝"/>
        <family val="1"/>
        <charset val="128"/>
      </rPr>
      <t>．導関数の計算</t>
    </r>
    <rPh sb="2" eb="5">
      <t>ドウカンスウ</t>
    </rPh>
    <rPh sb="6" eb="8">
      <t>ケイサン</t>
    </rPh>
    <phoneticPr fontId="7"/>
  </si>
  <si>
    <r>
      <t>3</t>
    </r>
    <r>
      <rPr>
        <sz val="10.5"/>
        <rFont val="ＭＳ 明朝"/>
        <family val="1"/>
        <charset val="128"/>
      </rPr>
      <t>．いろいろな関数の導関数</t>
    </r>
    <rPh sb="7" eb="9">
      <t>カンスウ</t>
    </rPh>
    <rPh sb="10" eb="13">
      <t>ドウカンスウ</t>
    </rPh>
    <phoneticPr fontId="7"/>
  </si>
  <si>
    <r>
      <t>4</t>
    </r>
    <r>
      <rPr>
        <sz val="10.5"/>
        <rFont val="ＭＳ 明朝"/>
        <family val="1"/>
        <charset val="128"/>
      </rPr>
      <t>．第n次導関数</t>
    </r>
    <rPh sb="2" eb="3">
      <t>ダイ</t>
    </rPh>
    <rPh sb="4" eb="5">
      <t>ジ</t>
    </rPh>
    <rPh sb="5" eb="8">
      <t>ドウカンスウ</t>
    </rPh>
    <phoneticPr fontId="7"/>
  </si>
  <si>
    <r>
      <t>5</t>
    </r>
    <r>
      <rPr>
        <sz val="10.5"/>
        <rFont val="ＭＳ 明朝"/>
        <family val="1"/>
        <charset val="128"/>
      </rPr>
      <t>．関数のいろいろな表し方と導関数</t>
    </r>
    <rPh sb="2" eb="4">
      <t>カンスウ</t>
    </rPh>
    <rPh sb="10" eb="11">
      <t>アラワ</t>
    </rPh>
    <rPh sb="12" eb="13">
      <t>カタ</t>
    </rPh>
    <rPh sb="14" eb="17">
      <t>ドウカンスウ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</si>
  <si>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導関数の応用</t>
    </r>
    <rPh sb="4" eb="7">
      <t>ドウカンスウ</t>
    </rPh>
    <rPh sb="8" eb="10">
      <t>オウヨウ</t>
    </rPh>
    <phoneticPr fontId="7"/>
  </si>
  <si>
    <r>
      <t>1</t>
    </r>
    <r>
      <rPr>
        <sz val="10.5"/>
        <rFont val="ＭＳ 明朝"/>
        <family val="1"/>
        <charset val="128"/>
      </rPr>
      <t>．接線と法線
研究　方程式の重解と微分</t>
    </r>
    <rPh sb="2" eb="4">
      <t>セッセン</t>
    </rPh>
    <rPh sb="5" eb="7">
      <t>ホウセン</t>
    </rPh>
    <phoneticPr fontId="7"/>
  </si>
  <si>
    <r>
      <t>2</t>
    </r>
    <r>
      <rPr>
        <sz val="10.5"/>
        <rFont val="ＭＳ 明朝"/>
        <family val="1"/>
        <charset val="128"/>
      </rPr>
      <t>．平均値の定理
発展　平均値の定理の証明</t>
    </r>
    <rPh sb="2" eb="5">
      <t>ヘイキンチ</t>
    </rPh>
    <rPh sb="6" eb="8">
      <t>テイリ</t>
    </rPh>
    <rPh sb="9" eb="11">
      <t>ハッテン</t>
    </rPh>
    <rPh sb="19" eb="21">
      <t>ショウメイ</t>
    </rPh>
    <phoneticPr fontId="7"/>
  </si>
  <si>
    <r>
      <t>3</t>
    </r>
    <r>
      <rPr>
        <sz val="10.5"/>
        <rFont val="ＭＳ 明朝"/>
        <family val="1"/>
        <charset val="128"/>
      </rPr>
      <t>．関数の値の変化</t>
    </r>
    <rPh sb="2" eb="4">
      <t>カンスウ</t>
    </rPh>
    <rPh sb="5" eb="6">
      <t>アタイ</t>
    </rPh>
    <rPh sb="7" eb="9">
      <t>ヘンカ</t>
    </rPh>
    <phoneticPr fontId="7"/>
  </si>
  <si>
    <r>
      <t>4</t>
    </r>
    <r>
      <rPr>
        <sz val="10.5"/>
        <rFont val="ＭＳ 明朝"/>
        <family val="1"/>
        <charset val="128"/>
      </rPr>
      <t>．関数の最大と最小</t>
    </r>
    <rPh sb="2" eb="4">
      <t>カンスウ</t>
    </rPh>
    <rPh sb="5" eb="7">
      <t>サイダイ</t>
    </rPh>
    <rPh sb="8" eb="10">
      <t>サイショウ</t>
    </rPh>
    <phoneticPr fontId="7"/>
  </si>
  <si>
    <r>
      <t>5</t>
    </r>
    <r>
      <rPr>
        <sz val="10.5"/>
        <rFont val="ＭＳ 明朝"/>
        <family val="1"/>
        <charset val="128"/>
      </rPr>
      <t>．関数のグラフ</t>
    </r>
    <rPh sb="2" eb="4">
      <t>カンスウ</t>
    </rPh>
    <phoneticPr fontId="7"/>
  </si>
  <si>
    <r>
      <t>6</t>
    </r>
    <r>
      <rPr>
        <sz val="10.5"/>
        <rFont val="ＭＳ 明朝"/>
        <family val="1"/>
        <charset val="128"/>
      </rPr>
      <t>．方程式，不等式への応用</t>
    </r>
    <rPh sb="2" eb="5">
      <t>ホウテイシキ</t>
    </rPh>
    <rPh sb="6" eb="9">
      <t>フトウシキ</t>
    </rPh>
    <rPh sb="11" eb="13">
      <t>オウヨウ</t>
    </rPh>
    <phoneticPr fontId="7"/>
  </si>
  <si>
    <r>
      <rPr>
        <sz val="10.5"/>
        <rFont val="ＭＳ 明朝"/>
        <family val="1"/>
        <charset val="128"/>
      </rP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速度と近似式</t>
    </r>
    <rPh sb="4" eb="6">
      <t>ソクド</t>
    </rPh>
    <rPh sb="7" eb="10">
      <t>キンジシキ</t>
    </rPh>
    <phoneticPr fontId="7"/>
  </si>
  <si>
    <r>
      <t>7</t>
    </r>
    <r>
      <rPr>
        <sz val="10.5"/>
        <rFont val="ＭＳ 明朝"/>
        <family val="1"/>
        <charset val="128"/>
      </rPr>
      <t>．速度と加速度</t>
    </r>
    <rPh sb="2" eb="4">
      <t>ソクド</t>
    </rPh>
    <rPh sb="5" eb="8">
      <t>カソクド</t>
    </rPh>
    <phoneticPr fontId="7"/>
  </si>
  <si>
    <r>
      <t>8</t>
    </r>
    <r>
      <rPr>
        <sz val="10.5"/>
        <rFont val="ＭＳ 明朝"/>
        <family val="1"/>
        <charset val="128"/>
      </rPr>
      <t>．近似式
発展　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次の近似式</t>
    </r>
    <rPh sb="2" eb="5">
      <t>キンジシキ</t>
    </rPh>
    <rPh sb="6" eb="8">
      <t>ハッテン</t>
    </rPh>
    <rPh sb="10" eb="11">
      <t>ジ</t>
    </rPh>
    <rPh sb="13" eb="14">
      <t>ジ</t>
    </rPh>
    <rPh sb="15" eb="18">
      <t>キンジシキ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</si>
  <si>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不定積分</t>
    </r>
    <rPh sb="4" eb="6">
      <t>フテイ</t>
    </rPh>
    <rPh sb="6" eb="8">
      <t>セキブン</t>
    </rPh>
    <phoneticPr fontId="7"/>
  </si>
  <si>
    <r>
      <t>1</t>
    </r>
    <r>
      <rPr>
        <sz val="10.5"/>
        <rFont val="ＭＳ 明朝"/>
        <family val="1"/>
        <charset val="128"/>
      </rPr>
      <t>．不定積分とその基本性質</t>
    </r>
    <rPh sb="2" eb="4">
      <t>フテイ</t>
    </rPh>
    <rPh sb="4" eb="6">
      <t>セキブン</t>
    </rPh>
    <rPh sb="9" eb="11">
      <t>キホン</t>
    </rPh>
    <rPh sb="11" eb="13">
      <t>セイシツ</t>
    </rPh>
    <phoneticPr fontId="7"/>
  </si>
  <si>
    <r>
      <t>2</t>
    </r>
    <r>
      <rPr>
        <sz val="10.5"/>
        <rFont val="ＭＳ 明朝"/>
        <family val="1"/>
        <charset val="128"/>
      </rPr>
      <t>．置換積分法</t>
    </r>
    <rPh sb="2" eb="4">
      <t>チカン</t>
    </rPh>
    <rPh sb="4" eb="7">
      <t>セキブンホウ</t>
    </rPh>
    <phoneticPr fontId="7"/>
  </si>
  <si>
    <r>
      <t>3</t>
    </r>
    <r>
      <rPr>
        <sz val="10.5"/>
        <rFont val="ＭＳ 明朝"/>
        <family val="1"/>
        <charset val="128"/>
      </rPr>
      <t>．部分積分法</t>
    </r>
    <rPh sb="2" eb="4">
      <t>ブブン</t>
    </rPh>
    <rPh sb="4" eb="7">
      <t>セキブンホウ</t>
    </rPh>
    <phoneticPr fontId="7"/>
  </si>
  <si>
    <r>
      <t>4</t>
    </r>
    <r>
      <rPr>
        <sz val="10.5"/>
        <rFont val="ＭＳ 明朝"/>
        <family val="1"/>
        <charset val="128"/>
      </rPr>
      <t>．いろいろな関数の不定積分</t>
    </r>
    <rPh sb="7" eb="9">
      <t>カンスウ</t>
    </rPh>
    <rPh sb="10" eb="12">
      <t>フテイ</t>
    </rPh>
    <rPh sb="12" eb="14">
      <t>セキブン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</si>
  <si>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定積分</t>
    </r>
    <rPh sb="4" eb="5">
      <t>テイ</t>
    </rPh>
    <rPh sb="5" eb="7">
      <t>セキブン</t>
    </rPh>
    <phoneticPr fontId="7"/>
  </si>
  <si>
    <r>
      <t>5</t>
    </r>
    <r>
      <rPr>
        <sz val="10.5"/>
        <rFont val="ＭＳ 明朝"/>
        <family val="1"/>
        <charset val="128"/>
      </rPr>
      <t>．定積分とその基本性質</t>
    </r>
    <rPh sb="2" eb="3">
      <t>テイ</t>
    </rPh>
    <rPh sb="3" eb="5">
      <t>セキブン</t>
    </rPh>
    <rPh sb="8" eb="10">
      <t>キホン</t>
    </rPh>
    <rPh sb="10" eb="12">
      <t>セイシツ</t>
    </rPh>
    <phoneticPr fontId="7"/>
  </si>
  <si>
    <r>
      <t>6</t>
    </r>
    <r>
      <rPr>
        <sz val="10.5"/>
        <rFont val="ＭＳ 明朝"/>
        <family val="1"/>
        <charset val="128"/>
      </rPr>
      <t>．定積分の置換積分法</t>
    </r>
    <rPh sb="2" eb="3">
      <t>テイ</t>
    </rPh>
    <rPh sb="3" eb="5">
      <t>セキブン</t>
    </rPh>
    <rPh sb="6" eb="8">
      <t>チカン</t>
    </rPh>
    <rPh sb="8" eb="10">
      <t>セキブン</t>
    </rPh>
    <rPh sb="10" eb="11">
      <t>ホウ</t>
    </rPh>
    <phoneticPr fontId="7"/>
  </si>
  <si>
    <r>
      <t>7</t>
    </r>
    <r>
      <rPr>
        <sz val="10.5"/>
        <rFont val="ＭＳ 明朝"/>
        <family val="1"/>
        <charset val="128"/>
      </rPr>
      <t>．定積分の部分積分法
研究　∫</t>
    </r>
    <r>
      <rPr>
        <sz val="10.5"/>
        <rFont val="Century"/>
        <family val="1"/>
      </rPr>
      <t>sin</t>
    </r>
    <r>
      <rPr>
        <vertAlign val="superscript"/>
        <sz val="10.5"/>
        <rFont val="Century"/>
        <family val="1"/>
      </rPr>
      <t>n</t>
    </r>
    <r>
      <rPr>
        <sz val="10.5"/>
        <rFont val="Century"/>
        <family val="1"/>
      </rPr>
      <t>xdx (0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≦π</t>
    </r>
    <r>
      <rPr>
        <sz val="10.5"/>
        <rFont val="Century"/>
        <family val="1"/>
      </rPr>
      <t>/2)</t>
    </r>
    <r>
      <rPr>
        <sz val="10.5"/>
        <rFont val="ＭＳ 明朝"/>
        <family val="1"/>
        <charset val="128"/>
      </rPr>
      <t>の値
研究　∫</t>
    </r>
    <r>
      <rPr>
        <sz val="10.5"/>
        <rFont val="Century"/>
        <family val="1"/>
      </rPr>
      <t>e</t>
    </r>
    <r>
      <rPr>
        <vertAlign val="superscript"/>
        <sz val="10.5"/>
        <rFont val="Century"/>
        <family val="1"/>
      </rPr>
      <t>x</t>
    </r>
    <r>
      <rPr>
        <sz val="10.5"/>
        <rFont val="Century"/>
        <family val="1"/>
      </rPr>
      <t>sinxdx (0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≦π</t>
    </r>
    <r>
      <rPr>
        <sz val="10.5"/>
        <rFont val="Century"/>
        <family val="1"/>
      </rPr>
      <t>/2)</t>
    </r>
    <r>
      <rPr>
        <sz val="10.5"/>
        <rFont val="ＭＳ 明朝"/>
        <family val="1"/>
        <charset val="128"/>
      </rPr>
      <t>，
　　　∫</t>
    </r>
    <r>
      <rPr>
        <sz val="10.5"/>
        <rFont val="Century"/>
        <family val="1"/>
      </rPr>
      <t>e</t>
    </r>
    <r>
      <rPr>
        <vertAlign val="superscript"/>
        <sz val="10.5"/>
        <rFont val="Century"/>
        <family val="1"/>
      </rPr>
      <t>x</t>
    </r>
    <r>
      <rPr>
        <sz val="10.5"/>
        <rFont val="Century"/>
        <family val="1"/>
      </rPr>
      <t>cosxdx (0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≦</t>
    </r>
    <r>
      <rPr>
        <sz val="10.5"/>
        <rFont val="Century"/>
        <family val="1"/>
      </rPr>
      <t>π/2)</t>
    </r>
    <r>
      <rPr>
        <sz val="10.5"/>
        <rFont val="ＭＳ 明朝"/>
        <family val="1"/>
        <charset val="128"/>
      </rPr>
      <t>の値</t>
    </r>
    <rPh sb="2" eb="5">
      <t>テイセキブン</t>
    </rPh>
    <rPh sb="6" eb="8">
      <t>ブブン</t>
    </rPh>
    <rPh sb="8" eb="11">
      <t>セキブンホウ</t>
    </rPh>
    <rPh sb="36" eb="38">
      <t>ケンキュウ</t>
    </rPh>
    <rPh sb="83" eb="84">
      <t>アタイ</t>
    </rPh>
    <phoneticPr fontId="7"/>
  </si>
  <si>
    <r>
      <t>8</t>
    </r>
    <r>
      <rPr>
        <sz val="10.5"/>
        <rFont val="ＭＳ 明朝"/>
        <family val="1"/>
        <charset val="128"/>
      </rPr>
      <t>．定積分の種々の問題</t>
    </r>
    <rPh sb="2" eb="3">
      <t>テイ</t>
    </rPh>
    <rPh sb="3" eb="5">
      <t>セキブン</t>
    </rPh>
    <rPh sb="6" eb="8">
      <t>シュジュ</t>
    </rPh>
    <rPh sb="9" eb="11">
      <t>モンダイ</t>
    </rPh>
    <phoneticPr fontId="7"/>
  </si>
  <si>
    <r>
      <t>1</t>
    </r>
    <r>
      <rPr>
        <sz val="10.5"/>
        <rFont val="ＭＳ 明朝"/>
        <family val="1"/>
        <charset val="128"/>
      </rPr>
      <t>．面積</t>
    </r>
    <rPh sb="2" eb="4">
      <t>メンセキ</t>
    </rPh>
    <phoneticPr fontId="7"/>
  </si>
  <si>
    <r>
      <t>2</t>
    </r>
    <r>
      <rPr>
        <sz val="10.5"/>
        <rFont val="ＭＳ 明朝"/>
        <family val="1"/>
        <charset val="128"/>
      </rPr>
      <t>．体積
研究　一般の回転体の体積</t>
    </r>
    <rPh sb="2" eb="4">
      <t>タイセキ</t>
    </rPh>
    <rPh sb="5" eb="7">
      <t>ケンキュウ</t>
    </rPh>
    <rPh sb="8" eb="10">
      <t>イッパン</t>
    </rPh>
    <rPh sb="11" eb="14">
      <t>カイテンタイ</t>
    </rPh>
    <rPh sb="15" eb="17">
      <t>タイセキ</t>
    </rPh>
    <phoneticPr fontId="7"/>
  </si>
  <si>
    <r>
      <t>3</t>
    </r>
    <r>
      <rPr>
        <sz val="10.5"/>
        <rFont val="ＭＳ 明朝"/>
        <family val="1"/>
        <charset val="128"/>
      </rPr>
      <t>．曲線の長さ</t>
    </r>
    <rPh sb="2" eb="4">
      <t>キョクセン</t>
    </rPh>
    <rPh sb="5" eb="6">
      <t>ナガ</t>
    </rPh>
    <phoneticPr fontId="7"/>
  </si>
  <si>
    <r>
      <t>4</t>
    </r>
    <r>
      <rPr>
        <sz val="10.5"/>
        <rFont val="ＭＳ 明朝"/>
        <family val="1"/>
        <charset val="128"/>
      </rPr>
      <t>．速度と道のり</t>
    </r>
    <rPh sb="2" eb="4">
      <t>ソクド</t>
    </rPh>
    <rPh sb="5" eb="6">
      <t>ミチ</t>
    </rPh>
    <phoneticPr fontId="7"/>
  </si>
  <si>
    <t>演習問題
発展　微分方程式</t>
    <phoneticPr fontId="7"/>
  </si>
  <si>
    <t>新課程版 数学Ｂ　時間配当表</t>
    <rPh sb="0" eb="3">
      <t>シンカテイ</t>
    </rPh>
    <rPh sb="3" eb="4">
      <t>バン</t>
    </rPh>
    <rPh sb="5" eb="7">
      <t>スウガク</t>
    </rPh>
    <rPh sb="9" eb="11">
      <t>ジカン</t>
    </rPh>
    <rPh sb="11" eb="14">
      <t>ハイトウヒョウ</t>
    </rPh>
    <phoneticPr fontId="7"/>
  </si>
  <si>
    <t>新課程版 数学Ⅲ　時間配当表</t>
    <rPh sb="0" eb="3">
      <t>シンカテイ</t>
    </rPh>
    <rPh sb="3" eb="4">
      <t>バン</t>
    </rPh>
    <rPh sb="5" eb="7">
      <t>スウガク</t>
    </rPh>
    <rPh sb="9" eb="11">
      <t>ジカン</t>
    </rPh>
    <rPh sb="11" eb="14">
      <t>ハイトウヒョウ</t>
    </rPh>
    <phoneticPr fontId="7"/>
  </si>
  <si>
    <t>新課程版 数学Ｃ　時間配当表</t>
    <rPh sb="0" eb="3">
      <t>シンカテイ</t>
    </rPh>
    <rPh sb="3" eb="4">
      <t>バン</t>
    </rPh>
    <rPh sb="5" eb="7">
      <t>スウガク</t>
    </rPh>
    <rPh sb="9" eb="11">
      <t>ジカン</t>
    </rPh>
    <rPh sb="11" eb="14">
      <t>ハイトウヒョウ</t>
    </rPh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</si>
  <si>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数学と社会生活</t>
    </r>
    <rPh sb="4" eb="6">
      <t>スウガク</t>
    </rPh>
    <rPh sb="7" eb="9">
      <t>シャカイ</t>
    </rPh>
    <rPh sb="9" eb="11">
      <t>セイカツ</t>
    </rPh>
    <phoneticPr fontId="7"/>
  </si>
  <si>
    <r>
      <t>1</t>
    </r>
    <r>
      <rPr>
        <sz val="10.5"/>
        <rFont val="ＭＳ 明朝"/>
        <family val="1"/>
        <charset val="128"/>
      </rPr>
      <t>．数学を活用した問題解決</t>
    </r>
    <rPh sb="2" eb="4">
      <t>スウガク</t>
    </rPh>
    <rPh sb="5" eb="7">
      <t>カツヨウ</t>
    </rPh>
    <rPh sb="9" eb="11">
      <t>モンダイ</t>
    </rPh>
    <rPh sb="11" eb="13">
      <t>カイケツ</t>
    </rPh>
    <phoneticPr fontId="7"/>
  </si>
  <si>
    <r>
      <t>2</t>
    </r>
    <r>
      <rPr>
        <sz val="10.5"/>
        <rFont val="ＭＳ 明朝"/>
        <family val="1"/>
        <charset val="128"/>
      </rPr>
      <t>．社会の中にある数学</t>
    </r>
    <rPh sb="2" eb="4">
      <t>シャカイ</t>
    </rPh>
    <rPh sb="5" eb="6">
      <t>ナカ</t>
    </rPh>
    <rPh sb="9" eb="11">
      <t>スウガク</t>
    </rPh>
    <phoneticPr fontId="7"/>
  </si>
  <si>
    <r>
      <t>3</t>
    </r>
    <r>
      <rPr>
        <sz val="10.5"/>
        <rFont val="ＭＳ 明朝"/>
        <family val="1"/>
        <charset val="128"/>
      </rPr>
      <t>．変化をとらえる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～移動平均～</t>
    </r>
    <rPh sb="2" eb="4">
      <t>ヘンカ</t>
    </rPh>
    <rPh sb="11" eb="13">
      <t>イドウ</t>
    </rPh>
    <rPh sb="13" eb="15">
      <t>ヘイキン</t>
    </rPh>
    <phoneticPr fontId="7"/>
  </si>
  <si>
    <r>
      <t>4</t>
    </r>
    <r>
      <rPr>
        <sz val="10.5"/>
        <rFont val="ＭＳ 明朝"/>
        <family val="1"/>
        <charset val="128"/>
      </rPr>
      <t>．変化をとらえる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～回帰分析～</t>
    </r>
    <rPh sb="2" eb="4">
      <t>ヘンカ</t>
    </rPh>
    <rPh sb="11" eb="15">
      <t>カイキブンセキ</t>
    </rPh>
    <phoneticPr fontId="7"/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</si>
  <si>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数学的な表現の工夫</t>
    </r>
    <rPh sb="4" eb="7">
      <t>スウガクテキ</t>
    </rPh>
    <rPh sb="8" eb="10">
      <t>ヒョウゲン</t>
    </rPh>
    <rPh sb="11" eb="13">
      <t>クフウ</t>
    </rPh>
    <phoneticPr fontId="7"/>
  </si>
  <si>
    <r>
      <t>1</t>
    </r>
    <r>
      <rPr>
        <sz val="10.5"/>
        <rFont val="ＭＳ 明朝"/>
        <family val="1"/>
        <charset val="128"/>
      </rPr>
      <t>．データの表現方法の工夫</t>
    </r>
    <rPh sb="6" eb="8">
      <t>ヒョウゲン</t>
    </rPh>
    <rPh sb="8" eb="10">
      <t>ホウホウ</t>
    </rPh>
    <rPh sb="11" eb="13">
      <t>クフウ</t>
    </rPh>
    <phoneticPr fontId="7"/>
  </si>
  <si>
    <r>
      <t>2</t>
    </r>
    <r>
      <rPr>
        <sz val="10.5"/>
        <rFont val="ＭＳ 明朝"/>
        <family val="1"/>
        <charset val="128"/>
      </rPr>
      <t>．行列による表現</t>
    </r>
    <rPh sb="2" eb="4">
      <t>ギョウレツ</t>
    </rPh>
    <rPh sb="7" eb="9">
      <t>ヒョウゲン</t>
    </rPh>
    <phoneticPr fontId="7"/>
  </si>
  <si>
    <r>
      <t>3</t>
    </r>
    <r>
      <rPr>
        <sz val="10.5"/>
        <rFont val="ＭＳ 明朝"/>
        <family val="1"/>
        <charset val="128"/>
      </rPr>
      <t>．離散グラフによる表現</t>
    </r>
    <rPh sb="2" eb="4">
      <t>リサン</t>
    </rPh>
    <rPh sb="10" eb="12">
      <t>ヒョウゲン</t>
    </rPh>
    <phoneticPr fontId="7"/>
  </si>
  <si>
    <r>
      <t>4</t>
    </r>
    <r>
      <rPr>
        <sz val="10.5"/>
        <rFont val="ＭＳ 明朝"/>
        <family val="1"/>
        <charset val="128"/>
      </rPr>
      <t>．離散グラフと行列の関連</t>
    </r>
    <rPh sb="2" eb="4">
      <t>リサン</t>
    </rPh>
    <rPh sb="8" eb="10">
      <t>ギョウレツ</t>
    </rPh>
    <rPh sb="11" eb="13">
      <t>カンレン</t>
    </rPh>
    <phoneticPr fontId="7"/>
  </si>
  <si>
    <r>
      <t>8</t>
    </r>
    <r>
      <rPr>
        <sz val="10.5"/>
        <rFont val="ＭＳ 明朝"/>
        <family val="1"/>
        <charset val="128"/>
      </rPr>
      <t>．数学的帰納法
研究　自然数や整数に関わる命題のいろいろな証明</t>
    </r>
    <rPh sb="9" eb="11">
      <t>ケンキュウ</t>
    </rPh>
    <rPh sb="12" eb="15">
      <t>シゼンスウ</t>
    </rPh>
    <rPh sb="16" eb="18">
      <t>セイスウ</t>
    </rPh>
    <rPh sb="19" eb="20">
      <t>カカ</t>
    </rPh>
    <rPh sb="22" eb="24">
      <t>メイダイ</t>
    </rPh>
    <rPh sb="30" eb="32">
      <t>ショウメイ</t>
    </rPh>
    <phoneticPr fontId="7"/>
  </si>
  <si>
    <r>
      <t>11</t>
    </r>
    <r>
      <rPr>
        <sz val="10.5"/>
        <rFont val="ＭＳ 明朝"/>
        <family val="1"/>
        <charset val="128"/>
      </rPr>
      <t>．仮説検定</t>
    </r>
    <rPh sb="3" eb="7">
      <t>カセツケンテイ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</si>
  <si>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式と証明</t>
    </r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</si>
  <si>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数列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</si>
  <si>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統計的な推測</t>
    </r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</si>
  <si>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関数</t>
    </r>
    <rPh sb="4" eb="6">
      <t>カンスウ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</si>
  <si>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極限</t>
    </r>
    <rPh sb="4" eb="6">
      <t>キョクゲン</t>
    </rPh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</si>
  <si>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微分法</t>
    </r>
    <rPh sb="4" eb="6">
      <t>ビブン</t>
    </rPh>
    <rPh sb="6" eb="7">
      <t>ホウ</t>
    </rPh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</si>
  <si>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微分法の応用</t>
    </r>
    <rPh sb="4" eb="6">
      <t>ビブン</t>
    </rPh>
    <rPh sb="6" eb="7">
      <t>ホウ</t>
    </rPh>
    <rPh sb="8" eb="10">
      <t>オウヨウ</t>
    </rPh>
    <phoneticPr fontId="7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</si>
  <si>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積分法</t>
    </r>
    <phoneticPr fontId="7"/>
  </si>
  <si>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章　積分法の応用</t>
    </r>
    <rPh sb="8" eb="10">
      <t>オウヨウ</t>
    </rPh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</si>
  <si>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複素数平面</t>
    </r>
    <rPh sb="4" eb="7">
      <t>フクソスウ</t>
    </rPh>
    <rPh sb="7" eb="9">
      <t>ヘイメン</t>
    </rPh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</si>
  <si>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式と曲線</t>
    </r>
    <rPh sb="4" eb="5">
      <t>シキ</t>
    </rPh>
    <rPh sb="6" eb="8">
      <t>キョクセン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</si>
  <si>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微分法</t>
    </r>
    <rPh sb="4" eb="7">
      <t>ビブンホウ</t>
    </rPh>
    <phoneticPr fontId="7"/>
  </si>
  <si>
    <t>補足．行列の積ABとBA</t>
    <rPh sb="0" eb="2">
      <t>ホソク</t>
    </rPh>
    <rPh sb="3" eb="5">
      <t>ギョウレツ</t>
    </rPh>
    <rPh sb="6" eb="7">
      <t>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</si>
</sst>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10.5"/>
      <name val="Century"/>
      <family val="1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Century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3"/>
  <sheetViews>
    <sheetView showGridLines="0" tabSelected="1" zoomScaleNormal="100" workbookViewId="0">
      <selection activeCell="I18" sqref="I18"/>
    </sheetView>
  </sheetViews>
  <sheetFormatPr defaultRowHeight="13.5" x14ac:dyDescent="0.15"/>
  <cols>
    <col min="1" max="1" width="34.75" style="3" customWidth="1"/>
    <col min="2" max="3" width="6.75" style="24" customWidth="1"/>
  </cols>
  <sheetData>
    <row r="1" spans="1:3" x14ac:dyDescent="0.15">
      <c r="A1" s="20" t="s">
        <v>60</v>
      </c>
    </row>
    <row r="2" spans="1:3" ht="18.75" x14ac:dyDescent="0.15">
      <c r="A2" s="1" t="s">
        <v>61</v>
      </c>
    </row>
    <row r="3" spans="1:3" ht="18.75" x14ac:dyDescent="0.15">
      <c r="A3" s="1"/>
    </row>
    <row r="4" spans="1:3" ht="14.25" x14ac:dyDescent="0.15">
      <c r="A4" s="4"/>
      <c r="B4" s="6" t="s">
        <v>3</v>
      </c>
      <c r="C4" s="6" t="s">
        <v>2</v>
      </c>
    </row>
    <row r="5" spans="1:3" ht="14.25" x14ac:dyDescent="0.15">
      <c r="A5" s="6" t="s">
        <v>4</v>
      </c>
      <c r="B5" s="25">
        <f>B7+B21+B30+B48+B63+B75+B93</f>
        <v>251</v>
      </c>
      <c r="C5" s="25">
        <f>C7+C21+C30+C48+C63+C75+C93</f>
        <v>120</v>
      </c>
    </row>
    <row r="6" spans="1:3" ht="14.25" x14ac:dyDescent="0.15">
      <c r="A6" s="4"/>
      <c r="B6" s="6"/>
      <c r="C6" s="6"/>
    </row>
    <row r="7" spans="1:3" ht="15.75" x14ac:dyDescent="0.15">
      <c r="A7" s="8" t="s">
        <v>182</v>
      </c>
      <c r="B7" s="26">
        <f>B8+B15+B19+2</f>
        <v>34</v>
      </c>
      <c r="C7" s="26">
        <f>C8+C15+C19</f>
        <v>15</v>
      </c>
    </row>
    <row r="8" spans="1:3" x14ac:dyDescent="0.15">
      <c r="A8" s="10" t="s">
        <v>7</v>
      </c>
      <c r="B8" s="27">
        <f>SUM(B9:B14)</f>
        <v>19</v>
      </c>
      <c r="C8" s="27">
        <f>SUM(C9:C14)</f>
        <v>8</v>
      </c>
    </row>
    <row r="9" spans="1:3" x14ac:dyDescent="0.15">
      <c r="A9" s="12" t="s">
        <v>58</v>
      </c>
      <c r="B9" s="28">
        <f>10-8+1</f>
        <v>3</v>
      </c>
      <c r="C9" s="28">
        <v>1</v>
      </c>
    </row>
    <row r="10" spans="1:3" ht="30" x14ac:dyDescent="0.15">
      <c r="A10" s="11" t="s">
        <v>8</v>
      </c>
      <c r="B10" s="28">
        <f>15-11+1</f>
        <v>5</v>
      </c>
      <c r="C10" s="28">
        <v>2</v>
      </c>
    </row>
    <row r="11" spans="1:3" x14ac:dyDescent="0.15">
      <c r="A11" s="12" t="s">
        <v>68</v>
      </c>
      <c r="B11" s="28">
        <f>18-16+1</f>
        <v>3</v>
      </c>
      <c r="C11" s="28">
        <v>1.5</v>
      </c>
    </row>
    <row r="12" spans="1:3" x14ac:dyDescent="0.15">
      <c r="A12" s="12" t="s">
        <v>9</v>
      </c>
      <c r="B12" s="28">
        <f>21-19+1</f>
        <v>3</v>
      </c>
      <c r="C12" s="28">
        <v>1</v>
      </c>
    </row>
    <row r="13" spans="1:3" ht="25.5" x14ac:dyDescent="0.15">
      <c r="A13" s="18" t="s">
        <v>10</v>
      </c>
      <c r="B13" s="28">
        <f>25-22+1</f>
        <v>4</v>
      </c>
      <c r="C13" s="28">
        <v>2</v>
      </c>
    </row>
    <row r="14" spans="1:3" x14ac:dyDescent="0.15">
      <c r="A14" s="13" t="s">
        <v>0</v>
      </c>
      <c r="B14" s="28">
        <v>1</v>
      </c>
      <c r="C14" s="28">
        <v>0.5</v>
      </c>
    </row>
    <row r="15" spans="1:3" x14ac:dyDescent="0.15">
      <c r="A15" s="10" t="s">
        <v>11</v>
      </c>
      <c r="B15" s="27">
        <f>SUM(B16:B18)</f>
        <v>12</v>
      </c>
      <c r="C15" s="27">
        <f>SUM(C16:C18)</f>
        <v>6</v>
      </c>
    </row>
    <row r="16" spans="1:3" x14ac:dyDescent="0.15">
      <c r="A16" s="12" t="s">
        <v>12</v>
      </c>
      <c r="B16" s="28">
        <f>30-27+1</f>
        <v>4</v>
      </c>
      <c r="C16" s="28">
        <v>1</v>
      </c>
    </row>
    <row r="17" spans="1:3" x14ac:dyDescent="0.15">
      <c r="A17" s="12" t="s">
        <v>13</v>
      </c>
      <c r="B17" s="28">
        <f>37-31+1</f>
        <v>7</v>
      </c>
      <c r="C17" s="28">
        <v>4</v>
      </c>
    </row>
    <row r="18" spans="1:3" x14ac:dyDescent="0.15">
      <c r="A18" s="13" t="s">
        <v>0</v>
      </c>
      <c r="B18" s="28">
        <v>1</v>
      </c>
      <c r="C18" s="28">
        <v>1</v>
      </c>
    </row>
    <row r="19" spans="1:3" x14ac:dyDescent="0.15">
      <c r="A19" s="10" t="s">
        <v>1</v>
      </c>
      <c r="B19" s="27">
        <v>1</v>
      </c>
      <c r="C19" s="27">
        <v>1</v>
      </c>
    </row>
    <row r="20" spans="1:3" x14ac:dyDescent="0.15">
      <c r="A20" s="2"/>
    </row>
    <row r="21" spans="1:3" ht="15.75" x14ac:dyDescent="0.15">
      <c r="A21" s="8" t="s">
        <v>14</v>
      </c>
      <c r="B21" s="26">
        <f>SUM(B22:B27)+B28+2</f>
        <v>30</v>
      </c>
      <c r="C21" s="26">
        <f>SUM(C22:C26)+C27+C28</f>
        <v>13</v>
      </c>
    </row>
    <row r="22" spans="1:3" x14ac:dyDescent="0.15">
      <c r="A22" s="12" t="s">
        <v>15</v>
      </c>
      <c r="B22" s="28">
        <f>46-42+1</f>
        <v>5</v>
      </c>
      <c r="C22" s="28">
        <v>1.5</v>
      </c>
    </row>
    <row r="23" spans="1:3" x14ac:dyDescent="0.15">
      <c r="A23" s="12" t="s">
        <v>16</v>
      </c>
      <c r="B23" s="28">
        <f>49-47+1</f>
        <v>3</v>
      </c>
      <c r="C23" s="28">
        <v>1.5</v>
      </c>
    </row>
    <row r="24" spans="1:3" x14ac:dyDescent="0.15">
      <c r="A24" s="12" t="s">
        <v>17</v>
      </c>
      <c r="B24" s="28">
        <f>55-50+1</f>
        <v>6</v>
      </c>
      <c r="C24" s="28">
        <v>3</v>
      </c>
    </row>
    <row r="25" spans="1:3" ht="26.25" x14ac:dyDescent="0.15">
      <c r="A25" s="11" t="s">
        <v>18</v>
      </c>
      <c r="B25" s="28">
        <f>59-56+1</f>
        <v>4</v>
      </c>
      <c r="C25" s="28">
        <v>2</v>
      </c>
    </row>
    <row r="26" spans="1:3" ht="39.75" x14ac:dyDescent="0.15">
      <c r="A26" s="11" t="s">
        <v>55</v>
      </c>
      <c r="B26" s="28">
        <f>66-60+1</f>
        <v>7</v>
      </c>
      <c r="C26" s="28">
        <v>3</v>
      </c>
    </row>
    <row r="27" spans="1:3" x14ac:dyDescent="0.15">
      <c r="A27" s="13" t="s">
        <v>0</v>
      </c>
      <c r="B27" s="28">
        <v>1</v>
      </c>
      <c r="C27" s="28">
        <v>1</v>
      </c>
    </row>
    <row r="28" spans="1:3" x14ac:dyDescent="0.15">
      <c r="A28" s="10" t="s">
        <v>56</v>
      </c>
      <c r="B28" s="27">
        <v>2</v>
      </c>
      <c r="C28" s="27">
        <v>1</v>
      </c>
    </row>
    <row r="30" spans="1:3" ht="15.75" x14ac:dyDescent="0.15">
      <c r="A30" s="8" t="s">
        <v>19</v>
      </c>
      <c r="B30" s="26">
        <f>B31+B37+B42+B46+2</f>
        <v>52</v>
      </c>
      <c r="C30" s="26">
        <f>C31+C37+C42+C46</f>
        <v>25</v>
      </c>
    </row>
    <row r="31" spans="1:3" x14ac:dyDescent="0.15">
      <c r="A31" s="10" t="s">
        <v>20</v>
      </c>
      <c r="B31" s="27">
        <f>SUM(B32:B36)</f>
        <v>20</v>
      </c>
      <c r="C31" s="27">
        <f>SUM(C32:C36)</f>
        <v>9</v>
      </c>
    </row>
    <row r="32" spans="1:3" x14ac:dyDescent="0.15">
      <c r="A32" s="12" t="s">
        <v>21</v>
      </c>
      <c r="B32" s="28">
        <f>74-72+1</f>
        <v>3</v>
      </c>
      <c r="C32" s="28">
        <v>1</v>
      </c>
    </row>
    <row r="33" spans="1:3" x14ac:dyDescent="0.15">
      <c r="A33" s="12" t="s">
        <v>22</v>
      </c>
      <c r="B33" s="28">
        <f>79-75+1</f>
        <v>5</v>
      </c>
      <c r="C33" s="28">
        <v>2</v>
      </c>
    </row>
    <row r="34" spans="1:3" x14ac:dyDescent="0.15">
      <c r="A34" s="12" t="s">
        <v>23</v>
      </c>
      <c r="B34" s="28">
        <f>82-80+1</f>
        <v>3</v>
      </c>
      <c r="C34" s="28">
        <v>1.5</v>
      </c>
    </row>
    <row r="35" spans="1:3" x14ac:dyDescent="0.15">
      <c r="A35" s="12" t="s">
        <v>24</v>
      </c>
      <c r="B35" s="28">
        <f>90-83+1</f>
        <v>8</v>
      </c>
      <c r="C35" s="28">
        <v>3.5</v>
      </c>
    </row>
    <row r="36" spans="1:3" x14ac:dyDescent="0.15">
      <c r="A36" s="13" t="s">
        <v>0</v>
      </c>
      <c r="B36" s="28">
        <v>1</v>
      </c>
      <c r="C36" s="28">
        <v>1</v>
      </c>
    </row>
    <row r="37" spans="1:3" x14ac:dyDescent="0.15">
      <c r="A37" s="10" t="s">
        <v>25</v>
      </c>
      <c r="B37" s="27">
        <f>SUM(B38:B41)</f>
        <v>16</v>
      </c>
      <c r="C37" s="27">
        <f>SUM(C38:C41)</f>
        <v>8</v>
      </c>
    </row>
    <row r="38" spans="1:3" x14ac:dyDescent="0.15">
      <c r="A38" s="12" t="s">
        <v>26</v>
      </c>
      <c r="B38" s="28">
        <f>95-92+1</f>
        <v>4</v>
      </c>
      <c r="C38" s="28">
        <v>2</v>
      </c>
    </row>
    <row r="39" spans="1:3" x14ac:dyDescent="0.15">
      <c r="A39" s="12" t="s">
        <v>27</v>
      </c>
      <c r="B39" s="28">
        <f>102-96+1</f>
        <v>7</v>
      </c>
      <c r="C39" s="28">
        <v>3</v>
      </c>
    </row>
    <row r="40" spans="1:3" x14ac:dyDescent="0.15">
      <c r="A40" s="12" t="s">
        <v>28</v>
      </c>
      <c r="B40" s="28">
        <f>106-103+1</f>
        <v>4</v>
      </c>
      <c r="C40" s="28">
        <v>2</v>
      </c>
    </row>
    <row r="41" spans="1:3" x14ac:dyDescent="0.15">
      <c r="A41" s="13" t="s">
        <v>0</v>
      </c>
      <c r="B41" s="28">
        <v>1</v>
      </c>
      <c r="C41" s="28">
        <v>1</v>
      </c>
    </row>
    <row r="42" spans="1:3" x14ac:dyDescent="0.15">
      <c r="A42" s="10" t="s">
        <v>29</v>
      </c>
      <c r="B42" s="27">
        <f>SUM(B43:B45)</f>
        <v>12</v>
      </c>
      <c r="C42" s="27">
        <f>SUM(C43:C45)</f>
        <v>6</v>
      </c>
    </row>
    <row r="43" spans="1:3" x14ac:dyDescent="0.15">
      <c r="A43" s="12" t="s">
        <v>30</v>
      </c>
      <c r="B43" s="28">
        <f>110-108+1</f>
        <v>3</v>
      </c>
      <c r="C43" s="28">
        <v>2</v>
      </c>
    </row>
    <row r="44" spans="1:3" ht="26.25" x14ac:dyDescent="0.15">
      <c r="A44" s="11" t="s">
        <v>31</v>
      </c>
      <c r="B44" s="28">
        <f>118-111+1</f>
        <v>8</v>
      </c>
      <c r="C44" s="28">
        <v>3</v>
      </c>
    </row>
    <row r="45" spans="1:3" x14ac:dyDescent="0.15">
      <c r="A45" s="13" t="s">
        <v>0</v>
      </c>
      <c r="B45" s="28">
        <v>1</v>
      </c>
      <c r="C45" s="28">
        <v>1</v>
      </c>
    </row>
    <row r="46" spans="1:3" x14ac:dyDescent="0.15">
      <c r="A46" s="10" t="s">
        <v>1</v>
      </c>
      <c r="B46" s="27">
        <v>2</v>
      </c>
      <c r="C46" s="27">
        <v>2</v>
      </c>
    </row>
    <row r="47" spans="1:3" x14ac:dyDescent="0.15">
      <c r="A47" s="2"/>
    </row>
    <row r="48" spans="1:3" ht="15.75" x14ac:dyDescent="0.15">
      <c r="A48" s="8" t="s">
        <v>32</v>
      </c>
      <c r="B48" s="26">
        <f>B49+B56+B61+2</f>
        <v>40</v>
      </c>
      <c r="C48" s="26">
        <f>C49+C56+C61</f>
        <v>21</v>
      </c>
    </row>
    <row r="49" spans="1:3" x14ac:dyDescent="0.15">
      <c r="A49" s="10" t="s">
        <v>33</v>
      </c>
      <c r="B49" s="27">
        <f>SUM(B50:B55)</f>
        <v>22</v>
      </c>
      <c r="C49" s="27">
        <f>SUM(C50:C55)</f>
        <v>12</v>
      </c>
    </row>
    <row r="50" spans="1:3" x14ac:dyDescent="0.15">
      <c r="A50" s="12" t="s">
        <v>34</v>
      </c>
      <c r="B50" s="28">
        <f>127-124+1</f>
        <v>4</v>
      </c>
      <c r="C50" s="28">
        <v>1.5</v>
      </c>
    </row>
    <row r="51" spans="1:3" x14ac:dyDescent="0.15">
      <c r="A51" s="12" t="s">
        <v>35</v>
      </c>
      <c r="B51" s="28">
        <f>131-128+1</f>
        <v>4</v>
      </c>
      <c r="C51" s="28">
        <v>2</v>
      </c>
    </row>
    <row r="52" spans="1:3" x14ac:dyDescent="0.15">
      <c r="A52" s="12" t="s">
        <v>36</v>
      </c>
      <c r="B52" s="28">
        <f>134-132+1</f>
        <v>3</v>
      </c>
      <c r="C52" s="28">
        <v>1</v>
      </c>
    </row>
    <row r="53" spans="1:3" x14ac:dyDescent="0.15">
      <c r="A53" s="12" t="s">
        <v>37</v>
      </c>
      <c r="B53" s="28">
        <f>140-135+1</f>
        <v>6</v>
      </c>
      <c r="C53" s="28">
        <v>4</v>
      </c>
    </row>
    <row r="54" spans="1:3" x14ac:dyDescent="0.15">
      <c r="A54" s="12" t="s">
        <v>38</v>
      </c>
      <c r="B54" s="28">
        <f>144-141+1</f>
        <v>4</v>
      </c>
      <c r="C54" s="28">
        <v>2.5</v>
      </c>
    </row>
    <row r="55" spans="1:3" x14ac:dyDescent="0.15">
      <c r="A55" s="13" t="s">
        <v>0</v>
      </c>
      <c r="B55" s="28">
        <v>1</v>
      </c>
      <c r="C55" s="28">
        <v>1</v>
      </c>
    </row>
    <row r="56" spans="1:3" x14ac:dyDescent="0.15">
      <c r="A56" s="10" t="s">
        <v>39</v>
      </c>
      <c r="B56" s="27">
        <f>SUM(B57:B60)</f>
        <v>15</v>
      </c>
      <c r="C56" s="27">
        <f>SUM(C57:C60)</f>
        <v>8</v>
      </c>
    </row>
    <row r="57" spans="1:3" ht="39" x14ac:dyDescent="0.15">
      <c r="A57" s="11" t="s">
        <v>40</v>
      </c>
      <c r="B57" s="28">
        <f>151-146+1</f>
        <v>6</v>
      </c>
      <c r="C57" s="28">
        <v>3</v>
      </c>
    </row>
    <row r="58" spans="1:3" ht="26.25" x14ac:dyDescent="0.15">
      <c r="A58" s="11" t="s">
        <v>41</v>
      </c>
      <c r="B58" s="28">
        <f>156-152+1</f>
        <v>5</v>
      </c>
      <c r="C58" s="28">
        <v>2</v>
      </c>
    </row>
    <row r="59" spans="1:3" x14ac:dyDescent="0.15">
      <c r="A59" s="12" t="s">
        <v>42</v>
      </c>
      <c r="B59" s="28">
        <f>159-157+1</f>
        <v>3</v>
      </c>
      <c r="C59" s="28">
        <v>2</v>
      </c>
    </row>
    <row r="60" spans="1:3" x14ac:dyDescent="0.15">
      <c r="A60" s="13" t="s">
        <v>0</v>
      </c>
      <c r="B60" s="28">
        <v>1</v>
      </c>
      <c r="C60" s="28">
        <v>1</v>
      </c>
    </row>
    <row r="61" spans="1:3" x14ac:dyDescent="0.15">
      <c r="A61" s="21" t="s">
        <v>1</v>
      </c>
      <c r="B61" s="27">
        <v>1</v>
      </c>
      <c r="C61" s="27">
        <v>1</v>
      </c>
    </row>
    <row r="62" spans="1:3" x14ac:dyDescent="0.15">
      <c r="A62" s="2"/>
    </row>
    <row r="63" spans="1:3" ht="15.75" x14ac:dyDescent="0.15">
      <c r="A63" s="8" t="s">
        <v>43</v>
      </c>
      <c r="B63" s="26">
        <f>B64+B68+B73+2</f>
        <v>28</v>
      </c>
      <c r="C63" s="26">
        <f>C64+C68+C73</f>
        <v>14</v>
      </c>
    </row>
    <row r="64" spans="1:3" x14ac:dyDescent="0.15">
      <c r="A64" s="23" t="s">
        <v>62</v>
      </c>
      <c r="B64" s="29">
        <f>SUM(B65:B67)</f>
        <v>11</v>
      </c>
      <c r="C64" s="29">
        <f>SUM(C65:C67)</f>
        <v>5</v>
      </c>
    </row>
    <row r="65" spans="1:3" ht="27" x14ac:dyDescent="0.15">
      <c r="A65" s="11" t="s">
        <v>70</v>
      </c>
      <c r="B65" s="28">
        <f>169-164+1</f>
        <v>6</v>
      </c>
      <c r="C65" s="28">
        <v>2.5</v>
      </c>
    </row>
    <row r="66" spans="1:3" x14ac:dyDescent="0.15">
      <c r="A66" s="12" t="s">
        <v>63</v>
      </c>
      <c r="B66" s="28">
        <f>173-170+1</f>
        <v>4</v>
      </c>
      <c r="C66" s="28">
        <v>1.5</v>
      </c>
    </row>
    <row r="67" spans="1:3" x14ac:dyDescent="0.15">
      <c r="A67" s="12" t="s">
        <v>0</v>
      </c>
      <c r="B67" s="28">
        <v>1</v>
      </c>
      <c r="C67" s="28">
        <v>1</v>
      </c>
    </row>
    <row r="68" spans="1:3" x14ac:dyDescent="0.15">
      <c r="A68" s="22" t="s">
        <v>64</v>
      </c>
      <c r="B68" s="29">
        <f>SUM(B69:B72)</f>
        <v>14</v>
      </c>
      <c r="C68" s="29">
        <f>SUM(C69:C72)</f>
        <v>8</v>
      </c>
    </row>
    <row r="69" spans="1:3" x14ac:dyDescent="0.15">
      <c r="A69" s="12" t="s">
        <v>65</v>
      </c>
      <c r="B69" s="28">
        <f>178-175+1</f>
        <v>4</v>
      </c>
      <c r="C69" s="28">
        <v>2</v>
      </c>
    </row>
    <row r="70" spans="1:3" x14ac:dyDescent="0.15">
      <c r="A70" s="12" t="s">
        <v>66</v>
      </c>
      <c r="B70" s="28">
        <f>183-179+1</f>
        <v>5</v>
      </c>
      <c r="C70" s="28">
        <v>3</v>
      </c>
    </row>
    <row r="71" spans="1:3" ht="27" x14ac:dyDescent="0.15">
      <c r="A71" s="11" t="s">
        <v>67</v>
      </c>
      <c r="B71" s="28">
        <f>187-184+1</f>
        <v>4</v>
      </c>
      <c r="C71" s="28">
        <v>2</v>
      </c>
    </row>
    <row r="72" spans="1:3" x14ac:dyDescent="0.15">
      <c r="A72" s="13" t="s">
        <v>0</v>
      </c>
      <c r="B72" s="28">
        <v>1</v>
      </c>
      <c r="C72" s="28">
        <v>1</v>
      </c>
    </row>
    <row r="73" spans="1:3" x14ac:dyDescent="0.15">
      <c r="A73" s="10" t="s">
        <v>1</v>
      </c>
      <c r="B73" s="27">
        <v>1</v>
      </c>
      <c r="C73" s="27">
        <v>1</v>
      </c>
    </row>
    <row r="74" spans="1:3" ht="15.75" x14ac:dyDescent="0.15">
      <c r="A74" s="19"/>
    </row>
    <row r="75" spans="1:3" ht="15.75" x14ac:dyDescent="0.15">
      <c r="A75" s="8" t="s">
        <v>69</v>
      </c>
      <c r="B75" s="26">
        <f>B76+B80+B86+B91+2</f>
        <v>56</v>
      </c>
      <c r="C75" s="26">
        <f>C76+C80+C86+C91</f>
        <v>27</v>
      </c>
    </row>
    <row r="76" spans="1:3" x14ac:dyDescent="0.15">
      <c r="A76" s="10" t="s">
        <v>44</v>
      </c>
      <c r="B76" s="27">
        <f>SUM(B77:B79)</f>
        <v>13</v>
      </c>
      <c r="C76" s="27">
        <f>SUM(C77:C79)</f>
        <v>5</v>
      </c>
    </row>
    <row r="77" spans="1:3" ht="26.25" x14ac:dyDescent="0.15">
      <c r="A77" s="11" t="s">
        <v>45</v>
      </c>
      <c r="B77" s="28">
        <f>197-192+1</f>
        <v>6</v>
      </c>
      <c r="C77" s="28">
        <v>2</v>
      </c>
    </row>
    <row r="78" spans="1:3" ht="30" x14ac:dyDescent="0.15">
      <c r="A78" s="11" t="s">
        <v>46</v>
      </c>
      <c r="B78" s="28">
        <f>203-198+1</f>
        <v>6</v>
      </c>
      <c r="C78" s="28">
        <v>2</v>
      </c>
    </row>
    <row r="79" spans="1:3" x14ac:dyDescent="0.15">
      <c r="A79" s="13" t="s">
        <v>0</v>
      </c>
      <c r="B79" s="28">
        <v>1</v>
      </c>
      <c r="C79" s="28">
        <v>1</v>
      </c>
    </row>
    <row r="80" spans="1:3" x14ac:dyDescent="0.15">
      <c r="A80" s="10" t="s">
        <v>47</v>
      </c>
      <c r="B80" s="27">
        <f>SUM(B81:B85)</f>
        <v>16</v>
      </c>
      <c r="C80" s="27">
        <f>SUM(C81:C85)</f>
        <v>9</v>
      </c>
    </row>
    <row r="81" spans="1:3" x14ac:dyDescent="0.15">
      <c r="A81" s="12" t="s">
        <v>48</v>
      </c>
      <c r="B81" s="28">
        <f>206-205+1</f>
        <v>2</v>
      </c>
      <c r="C81" s="28">
        <v>1</v>
      </c>
    </row>
    <row r="82" spans="1:3" x14ac:dyDescent="0.15">
      <c r="A82" s="12" t="s">
        <v>49</v>
      </c>
      <c r="B82" s="28">
        <f>214-207+1</f>
        <v>8</v>
      </c>
      <c r="C82" s="28">
        <v>3</v>
      </c>
    </row>
    <row r="83" spans="1:3" x14ac:dyDescent="0.15">
      <c r="A83" s="12" t="s">
        <v>50</v>
      </c>
      <c r="B83" s="28">
        <f>216-215+1</f>
        <v>2</v>
      </c>
      <c r="C83" s="28">
        <v>2</v>
      </c>
    </row>
    <row r="84" spans="1:3" x14ac:dyDescent="0.15">
      <c r="A84" s="12" t="s">
        <v>51</v>
      </c>
      <c r="B84" s="28">
        <f>219-217+1</f>
        <v>3</v>
      </c>
      <c r="C84" s="28">
        <v>2</v>
      </c>
    </row>
    <row r="85" spans="1:3" x14ac:dyDescent="0.15">
      <c r="A85" s="13" t="s">
        <v>0</v>
      </c>
      <c r="B85" s="28">
        <v>1</v>
      </c>
      <c r="C85" s="28">
        <v>1</v>
      </c>
    </row>
    <row r="86" spans="1:3" x14ac:dyDescent="0.15">
      <c r="A86" s="10" t="s">
        <v>52</v>
      </c>
      <c r="B86" s="27">
        <f>SUM(B87:B90)</f>
        <v>24</v>
      </c>
      <c r="C86" s="27">
        <f>SUM(C87:C90)</f>
        <v>12</v>
      </c>
    </row>
    <row r="87" spans="1:3" x14ac:dyDescent="0.15">
      <c r="A87" s="12" t="s">
        <v>53</v>
      </c>
      <c r="B87" s="28">
        <f>225-221+1</f>
        <v>5</v>
      </c>
      <c r="C87" s="28">
        <v>3</v>
      </c>
    </row>
    <row r="88" spans="1:3" x14ac:dyDescent="0.15">
      <c r="A88" s="12" t="s">
        <v>54</v>
      </c>
      <c r="B88" s="28">
        <f>232-226+1</f>
        <v>7</v>
      </c>
      <c r="C88" s="28">
        <v>4</v>
      </c>
    </row>
    <row r="89" spans="1:3" ht="55.5" x14ac:dyDescent="0.15">
      <c r="A89" s="11" t="s">
        <v>57</v>
      </c>
      <c r="B89" s="28">
        <f>243-233+1</f>
        <v>11</v>
      </c>
      <c r="C89" s="28">
        <v>4</v>
      </c>
    </row>
    <row r="90" spans="1:3" x14ac:dyDescent="0.15">
      <c r="A90" s="13" t="s">
        <v>0</v>
      </c>
      <c r="B90" s="28">
        <v>1</v>
      </c>
      <c r="C90" s="28">
        <v>1</v>
      </c>
    </row>
    <row r="91" spans="1:3" x14ac:dyDescent="0.15">
      <c r="A91" s="10" t="s">
        <v>1</v>
      </c>
      <c r="B91" s="27">
        <v>1</v>
      </c>
      <c r="C91" s="27">
        <v>1</v>
      </c>
    </row>
    <row r="92" spans="1:3" x14ac:dyDescent="0.15">
      <c r="A92" s="2"/>
    </row>
    <row r="93" spans="1:3" x14ac:dyDescent="0.15">
      <c r="A93" s="16" t="s">
        <v>6</v>
      </c>
      <c r="B93" s="17">
        <v>11</v>
      </c>
      <c r="C93" s="17">
        <v>5</v>
      </c>
    </row>
  </sheetData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6" max="16383" man="1"/>
  </rowBreaks>
  <ignoredErrors>
    <ignoredError sqref="C86 C68 C42 C15 C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F579-CF87-4030-9939-97399A9D7F0E}">
  <dimension ref="A1:D45"/>
  <sheetViews>
    <sheetView showGridLines="0" zoomScaleNormal="100" workbookViewId="0"/>
  </sheetViews>
  <sheetFormatPr defaultRowHeight="13.5" x14ac:dyDescent="0.15"/>
  <cols>
    <col min="1" max="1" width="34.75" style="3" customWidth="1"/>
    <col min="2" max="3" width="6.75" style="5" customWidth="1"/>
    <col min="257" max="257" width="34.75" customWidth="1"/>
    <col min="258" max="259" width="6.75" customWidth="1"/>
    <col min="513" max="513" width="34.75" customWidth="1"/>
    <col min="514" max="515" width="6.75" customWidth="1"/>
    <col min="769" max="769" width="34.75" customWidth="1"/>
    <col min="770" max="771" width="6.75" customWidth="1"/>
    <col min="1025" max="1025" width="34.75" customWidth="1"/>
    <col min="1026" max="1027" width="6.75" customWidth="1"/>
    <col min="1281" max="1281" width="34.75" customWidth="1"/>
    <col min="1282" max="1283" width="6.75" customWidth="1"/>
    <col min="1537" max="1537" width="34.75" customWidth="1"/>
    <col min="1538" max="1539" width="6.75" customWidth="1"/>
    <col min="1793" max="1793" width="34.75" customWidth="1"/>
    <col min="1794" max="1795" width="6.75" customWidth="1"/>
    <col min="2049" max="2049" width="34.75" customWidth="1"/>
    <col min="2050" max="2051" width="6.75" customWidth="1"/>
    <col min="2305" max="2305" width="34.75" customWidth="1"/>
    <col min="2306" max="2307" width="6.75" customWidth="1"/>
    <col min="2561" max="2561" width="34.75" customWidth="1"/>
    <col min="2562" max="2563" width="6.75" customWidth="1"/>
    <col min="2817" max="2817" width="34.75" customWidth="1"/>
    <col min="2818" max="2819" width="6.75" customWidth="1"/>
    <col min="3073" max="3073" width="34.75" customWidth="1"/>
    <col min="3074" max="3075" width="6.75" customWidth="1"/>
    <col min="3329" max="3329" width="34.75" customWidth="1"/>
    <col min="3330" max="3331" width="6.75" customWidth="1"/>
    <col min="3585" max="3585" width="34.75" customWidth="1"/>
    <col min="3586" max="3587" width="6.75" customWidth="1"/>
    <col min="3841" max="3841" width="34.75" customWidth="1"/>
    <col min="3842" max="3843" width="6.75" customWidth="1"/>
    <col min="4097" max="4097" width="34.75" customWidth="1"/>
    <col min="4098" max="4099" width="6.75" customWidth="1"/>
    <col min="4353" max="4353" width="34.75" customWidth="1"/>
    <col min="4354" max="4355" width="6.75" customWidth="1"/>
    <col min="4609" max="4609" width="34.75" customWidth="1"/>
    <col min="4610" max="4611" width="6.75" customWidth="1"/>
    <col min="4865" max="4865" width="34.75" customWidth="1"/>
    <col min="4866" max="4867" width="6.75" customWidth="1"/>
    <col min="5121" max="5121" width="34.75" customWidth="1"/>
    <col min="5122" max="5123" width="6.75" customWidth="1"/>
    <col min="5377" max="5377" width="34.75" customWidth="1"/>
    <col min="5378" max="5379" width="6.75" customWidth="1"/>
    <col min="5633" max="5633" width="34.75" customWidth="1"/>
    <col min="5634" max="5635" width="6.75" customWidth="1"/>
    <col min="5889" max="5889" width="34.75" customWidth="1"/>
    <col min="5890" max="5891" width="6.75" customWidth="1"/>
    <col min="6145" max="6145" width="34.75" customWidth="1"/>
    <col min="6146" max="6147" width="6.75" customWidth="1"/>
    <col min="6401" max="6401" width="34.75" customWidth="1"/>
    <col min="6402" max="6403" width="6.75" customWidth="1"/>
    <col min="6657" max="6657" width="34.75" customWidth="1"/>
    <col min="6658" max="6659" width="6.75" customWidth="1"/>
    <col min="6913" max="6913" width="34.75" customWidth="1"/>
    <col min="6914" max="6915" width="6.75" customWidth="1"/>
    <col min="7169" max="7169" width="34.75" customWidth="1"/>
    <col min="7170" max="7171" width="6.75" customWidth="1"/>
    <col min="7425" max="7425" width="34.75" customWidth="1"/>
    <col min="7426" max="7427" width="6.75" customWidth="1"/>
    <col min="7681" max="7681" width="34.75" customWidth="1"/>
    <col min="7682" max="7683" width="6.75" customWidth="1"/>
    <col min="7937" max="7937" width="34.75" customWidth="1"/>
    <col min="7938" max="7939" width="6.75" customWidth="1"/>
    <col min="8193" max="8193" width="34.75" customWidth="1"/>
    <col min="8194" max="8195" width="6.75" customWidth="1"/>
    <col min="8449" max="8449" width="34.75" customWidth="1"/>
    <col min="8450" max="8451" width="6.75" customWidth="1"/>
    <col min="8705" max="8705" width="34.75" customWidth="1"/>
    <col min="8706" max="8707" width="6.75" customWidth="1"/>
    <col min="8961" max="8961" width="34.75" customWidth="1"/>
    <col min="8962" max="8963" width="6.75" customWidth="1"/>
    <col min="9217" max="9217" width="34.75" customWidth="1"/>
    <col min="9218" max="9219" width="6.75" customWidth="1"/>
    <col min="9473" max="9473" width="34.75" customWidth="1"/>
    <col min="9474" max="9475" width="6.75" customWidth="1"/>
    <col min="9729" max="9729" width="34.75" customWidth="1"/>
    <col min="9730" max="9731" width="6.75" customWidth="1"/>
    <col min="9985" max="9985" width="34.75" customWidth="1"/>
    <col min="9986" max="9987" width="6.75" customWidth="1"/>
    <col min="10241" max="10241" width="34.75" customWidth="1"/>
    <col min="10242" max="10243" width="6.75" customWidth="1"/>
    <col min="10497" max="10497" width="34.75" customWidth="1"/>
    <col min="10498" max="10499" width="6.75" customWidth="1"/>
    <col min="10753" max="10753" width="34.75" customWidth="1"/>
    <col min="10754" max="10755" width="6.75" customWidth="1"/>
    <col min="11009" max="11009" width="34.75" customWidth="1"/>
    <col min="11010" max="11011" width="6.75" customWidth="1"/>
    <col min="11265" max="11265" width="34.75" customWidth="1"/>
    <col min="11266" max="11267" width="6.75" customWidth="1"/>
    <col min="11521" max="11521" width="34.75" customWidth="1"/>
    <col min="11522" max="11523" width="6.75" customWidth="1"/>
    <col min="11777" max="11777" width="34.75" customWidth="1"/>
    <col min="11778" max="11779" width="6.75" customWidth="1"/>
    <col min="12033" max="12033" width="34.75" customWidth="1"/>
    <col min="12034" max="12035" width="6.75" customWidth="1"/>
    <col min="12289" max="12289" width="34.75" customWidth="1"/>
    <col min="12290" max="12291" width="6.75" customWidth="1"/>
    <col min="12545" max="12545" width="34.75" customWidth="1"/>
    <col min="12546" max="12547" width="6.75" customWidth="1"/>
    <col min="12801" max="12801" width="34.75" customWidth="1"/>
    <col min="12802" max="12803" width="6.75" customWidth="1"/>
    <col min="13057" max="13057" width="34.75" customWidth="1"/>
    <col min="13058" max="13059" width="6.75" customWidth="1"/>
    <col min="13313" max="13313" width="34.75" customWidth="1"/>
    <col min="13314" max="13315" width="6.75" customWidth="1"/>
    <col min="13569" max="13569" width="34.75" customWidth="1"/>
    <col min="13570" max="13571" width="6.75" customWidth="1"/>
    <col min="13825" max="13825" width="34.75" customWidth="1"/>
    <col min="13826" max="13827" width="6.75" customWidth="1"/>
    <col min="14081" max="14081" width="34.75" customWidth="1"/>
    <col min="14082" max="14083" width="6.75" customWidth="1"/>
    <col min="14337" max="14337" width="34.75" customWidth="1"/>
    <col min="14338" max="14339" width="6.75" customWidth="1"/>
    <col min="14593" max="14593" width="34.75" customWidth="1"/>
    <col min="14594" max="14595" width="6.75" customWidth="1"/>
    <col min="14849" max="14849" width="34.75" customWidth="1"/>
    <col min="14850" max="14851" width="6.75" customWidth="1"/>
    <col min="15105" max="15105" width="34.75" customWidth="1"/>
    <col min="15106" max="15107" width="6.75" customWidth="1"/>
    <col min="15361" max="15361" width="34.75" customWidth="1"/>
    <col min="15362" max="15363" width="6.75" customWidth="1"/>
    <col min="15617" max="15617" width="34.75" customWidth="1"/>
    <col min="15618" max="15619" width="6.75" customWidth="1"/>
    <col min="15873" max="15873" width="34.75" customWidth="1"/>
    <col min="15874" max="15875" width="6.75" customWidth="1"/>
    <col min="16129" max="16129" width="34.75" customWidth="1"/>
    <col min="16130" max="16131" width="6.75" customWidth="1"/>
  </cols>
  <sheetData>
    <row r="1" spans="1:4" x14ac:dyDescent="0.15">
      <c r="A1" s="20" t="s">
        <v>60</v>
      </c>
    </row>
    <row r="2" spans="1:4" ht="18.75" x14ac:dyDescent="0.15">
      <c r="A2" s="1" t="s">
        <v>167</v>
      </c>
    </row>
    <row r="3" spans="1:4" ht="18.75" x14ac:dyDescent="0.15">
      <c r="A3" s="1"/>
    </row>
    <row r="4" spans="1:4" ht="14.25" x14ac:dyDescent="0.15">
      <c r="A4" s="4"/>
      <c r="B4" s="6" t="s">
        <v>3</v>
      </c>
      <c r="C4" s="6" t="s">
        <v>2</v>
      </c>
    </row>
    <row r="5" spans="1:4" ht="14.25" x14ac:dyDescent="0.15">
      <c r="A5" s="6" t="s">
        <v>4</v>
      </c>
      <c r="B5" s="7">
        <f>B7+B22+B40</f>
        <v>142</v>
      </c>
      <c r="C5" s="7">
        <f>C7+C22+C40</f>
        <v>90</v>
      </c>
    </row>
    <row r="6" spans="1:4" ht="14.25" x14ac:dyDescent="0.15">
      <c r="A6" s="4"/>
      <c r="B6" s="4"/>
      <c r="C6" s="4"/>
    </row>
    <row r="7" spans="1:4" ht="15.75" x14ac:dyDescent="0.15">
      <c r="A7" s="8" t="s">
        <v>183</v>
      </c>
      <c r="B7" s="9">
        <f>B8+B16+B20+2</f>
        <v>46</v>
      </c>
      <c r="C7" s="9">
        <f>C8+C16+C20</f>
        <v>27</v>
      </c>
    </row>
    <row r="8" spans="1:4" x14ac:dyDescent="0.15">
      <c r="A8" s="10" t="s">
        <v>87</v>
      </c>
      <c r="B8" s="14">
        <f>SUM(B9:B15)</f>
        <v>26</v>
      </c>
      <c r="C8" s="14">
        <f>SUM(C9:C15)</f>
        <v>15</v>
      </c>
    </row>
    <row r="9" spans="1:4" x14ac:dyDescent="0.15">
      <c r="A9" s="12" t="s">
        <v>88</v>
      </c>
      <c r="B9" s="15">
        <v>2</v>
      </c>
      <c r="C9" s="15">
        <v>1</v>
      </c>
    </row>
    <row r="10" spans="1:4" x14ac:dyDescent="0.15">
      <c r="A10" s="12" t="s">
        <v>89</v>
      </c>
      <c r="B10" s="15">
        <v>7</v>
      </c>
      <c r="C10" s="15">
        <v>4</v>
      </c>
    </row>
    <row r="11" spans="1:4" ht="26.25" x14ac:dyDescent="0.15">
      <c r="A11" s="11" t="s">
        <v>90</v>
      </c>
      <c r="B11" s="15">
        <v>5</v>
      </c>
      <c r="C11" s="15">
        <v>3</v>
      </c>
    </row>
    <row r="12" spans="1:4" x14ac:dyDescent="0.15">
      <c r="A12" s="12" t="s">
        <v>91</v>
      </c>
      <c r="B12" s="15">
        <v>5</v>
      </c>
      <c r="C12" s="15">
        <v>2.5</v>
      </c>
      <c r="D12" s="31"/>
    </row>
    <row r="13" spans="1:4" x14ac:dyDescent="0.15">
      <c r="A13" s="12" t="s">
        <v>92</v>
      </c>
      <c r="B13" s="15">
        <v>3</v>
      </c>
      <c r="C13" s="15">
        <v>1.5</v>
      </c>
      <c r="D13" s="31"/>
    </row>
    <row r="14" spans="1:4" x14ac:dyDescent="0.15">
      <c r="A14" s="12" t="s">
        <v>93</v>
      </c>
      <c r="B14" s="15">
        <v>3</v>
      </c>
      <c r="C14" s="15">
        <v>2</v>
      </c>
      <c r="D14" s="31"/>
    </row>
    <row r="15" spans="1:4" x14ac:dyDescent="0.15">
      <c r="A15" s="12" t="s">
        <v>94</v>
      </c>
      <c r="B15" s="15">
        <v>1</v>
      </c>
      <c r="C15" s="15">
        <v>1</v>
      </c>
    </row>
    <row r="16" spans="1:4" x14ac:dyDescent="0.15">
      <c r="A16" s="10" t="s">
        <v>95</v>
      </c>
      <c r="B16" s="14">
        <f>SUM(B17:B19)</f>
        <v>16</v>
      </c>
      <c r="C16" s="14">
        <f>SUM(C17:C19)</f>
        <v>11</v>
      </c>
    </row>
    <row r="17" spans="1:3" ht="53.25" x14ac:dyDescent="0.15">
      <c r="A17" s="11" t="s">
        <v>96</v>
      </c>
      <c r="B17" s="15">
        <v>8</v>
      </c>
      <c r="C17" s="15">
        <v>4</v>
      </c>
    </row>
    <row r="18" spans="1:3" ht="39" x14ac:dyDescent="0.15">
      <c r="A18" s="11" t="s">
        <v>180</v>
      </c>
      <c r="B18" s="15">
        <v>7</v>
      </c>
      <c r="C18" s="15">
        <v>6</v>
      </c>
    </row>
    <row r="19" spans="1:3" x14ac:dyDescent="0.15">
      <c r="A19" s="12" t="s">
        <v>97</v>
      </c>
      <c r="B19" s="15">
        <v>1</v>
      </c>
      <c r="C19" s="15">
        <v>1</v>
      </c>
    </row>
    <row r="20" spans="1:3" x14ac:dyDescent="0.15">
      <c r="A20" s="10" t="s">
        <v>5</v>
      </c>
      <c r="B20" s="14">
        <v>2</v>
      </c>
      <c r="C20" s="14">
        <v>1</v>
      </c>
    </row>
    <row r="21" spans="1:3" x14ac:dyDescent="0.15">
      <c r="A21" s="2"/>
    </row>
    <row r="22" spans="1:3" ht="15.75" x14ac:dyDescent="0.15">
      <c r="A22" s="8" t="s">
        <v>184</v>
      </c>
      <c r="B22" s="9">
        <f>B23+B32+B38+2</f>
        <v>60</v>
      </c>
      <c r="C22" s="9">
        <f>C23+C32+C38</f>
        <v>33</v>
      </c>
    </row>
    <row r="23" spans="1:3" x14ac:dyDescent="0.15">
      <c r="A23" s="10" t="s">
        <v>98</v>
      </c>
      <c r="B23" s="14">
        <f>SUM(B24:B31)</f>
        <v>34</v>
      </c>
      <c r="C23" s="14">
        <f>SUM(C24:C31)</f>
        <v>19</v>
      </c>
    </row>
    <row r="24" spans="1:3" x14ac:dyDescent="0.15">
      <c r="A24" s="12" t="s">
        <v>99</v>
      </c>
      <c r="B24" s="15">
        <v>2</v>
      </c>
      <c r="C24" s="15">
        <v>1</v>
      </c>
    </row>
    <row r="25" spans="1:3" x14ac:dyDescent="0.15">
      <c r="A25" s="12" t="s">
        <v>100</v>
      </c>
      <c r="B25" s="15">
        <v>5</v>
      </c>
      <c r="C25" s="15">
        <v>3</v>
      </c>
    </row>
    <row r="26" spans="1:3" x14ac:dyDescent="0.15">
      <c r="A26" s="12" t="s">
        <v>101</v>
      </c>
      <c r="B26" s="15">
        <v>2</v>
      </c>
      <c r="C26" s="15">
        <v>1</v>
      </c>
    </row>
    <row r="27" spans="1:3" x14ac:dyDescent="0.15">
      <c r="A27" s="12" t="s">
        <v>102</v>
      </c>
      <c r="B27" s="15">
        <v>4</v>
      </c>
      <c r="C27" s="15">
        <v>2</v>
      </c>
    </row>
    <row r="28" spans="1:3" x14ac:dyDescent="0.15">
      <c r="A28" s="12" t="s">
        <v>103</v>
      </c>
      <c r="B28" s="15">
        <v>8</v>
      </c>
      <c r="C28" s="15">
        <v>4</v>
      </c>
    </row>
    <row r="29" spans="1:3" x14ac:dyDescent="0.15">
      <c r="A29" s="12" t="s">
        <v>104</v>
      </c>
      <c r="B29" s="15">
        <v>3</v>
      </c>
      <c r="C29" s="15">
        <v>2</v>
      </c>
    </row>
    <row r="30" spans="1:3" x14ac:dyDescent="0.15">
      <c r="A30" s="12" t="s">
        <v>105</v>
      </c>
      <c r="B30" s="15">
        <v>9</v>
      </c>
      <c r="C30" s="15">
        <v>5</v>
      </c>
    </row>
    <row r="31" spans="1:3" x14ac:dyDescent="0.15">
      <c r="A31" s="13" t="s">
        <v>0</v>
      </c>
      <c r="B31" s="15">
        <v>1</v>
      </c>
      <c r="C31" s="15">
        <v>1</v>
      </c>
    </row>
    <row r="32" spans="1:3" x14ac:dyDescent="0.15">
      <c r="A32" s="10" t="s">
        <v>106</v>
      </c>
      <c r="B32" s="14">
        <f>SUM(B33:B37)</f>
        <v>22</v>
      </c>
      <c r="C32" s="14">
        <f>SUM(C33:C37)</f>
        <v>12</v>
      </c>
    </row>
    <row r="33" spans="1:3" x14ac:dyDescent="0.15">
      <c r="A33" s="11" t="s">
        <v>107</v>
      </c>
      <c r="B33" s="15">
        <v>5</v>
      </c>
      <c r="C33" s="15">
        <v>2</v>
      </c>
    </row>
    <row r="34" spans="1:3" x14ac:dyDescent="0.15">
      <c r="A34" s="11" t="s">
        <v>108</v>
      </c>
      <c r="B34" s="15">
        <v>6</v>
      </c>
      <c r="C34" s="15">
        <v>3</v>
      </c>
    </row>
    <row r="35" spans="1:3" x14ac:dyDescent="0.15">
      <c r="A35" s="12" t="s">
        <v>109</v>
      </c>
      <c r="B35" s="15">
        <v>5</v>
      </c>
      <c r="C35" s="15">
        <v>3</v>
      </c>
    </row>
    <row r="36" spans="1:3" x14ac:dyDescent="0.15">
      <c r="A36" s="12" t="s">
        <v>181</v>
      </c>
      <c r="B36" s="15">
        <v>5</v>
      </c>
      <c r="C36" s="15">
        <v>3</v>
      </c>
    </row>
    <row r="37" spans="1:3" x14ac:dyDescent="0.15">
      <c r="A37" s="12" t="s">
        <v>97</v>
      </c>
      <c r="B37" s="15">
        <v>1</v>
      </c>
      <c r="C37" s="15">
        <v>1</v>
      </c>
    </row>
    <row r="38" spans="1:3" x14ac:dyDescent="0.15">
      <c r="A38" s="10" t="s">
        <v>59</v>
      </c>
      <c r="B38" s="14">
        <v>2</v>
      </c>
      <c r="C38" s="14">
        <v>2</v>
      </c>
    </row>
    <row r="39" spans="1:3" x14ac:dyDescent="0.15">
      <c r="A39" s="2"/>
    </row>
    <row r="40" spans="1:3" ht="15.75" x14ac:dyDescent="0.15">
      <c r="A40" s="8" t="s">
        <v>170</v>
      </c>
      <c r="B40" s="9">
        <f>SUM(B41:B44)+2</f>
        <v>36</v>
      </c>
      <c r="C40" s="9">
        <f>SUM(C41:C44)</f>
        <v>30</v>
      </c>
    </row>
    <row r="41" spans="1:3" x14ac:dyDescent="0.15">
      <c r="A41" s="12" t="s">
        <v>171</v>
      </c>
      <c r="B41" s="15">
        <v>12</v>
      </c>
      <c r="C41" s="15">
        <v>10</v>
      </c>
    </row>
    <row r="42" spans="1:3" x14ac:dyDescent="0.15">
      <c r="A42" s="11" t="s">
        <v>172</v>
      </c>
      <c r="B42" s="15">
        <v>8</v>
      </c>
      <c r="C42" s="15">
        <v>6</v>
      </c>
    </row>
    <row r="43" spans="1:3" x14ac:dyDescent="0.15">
      <c r="A43" s="11" t="s">
        <v>173</v>
      </c>
      <c r="B43" s="15">
        <v>6</v>
      </c>
      <c r="C43" s="15">
        <v>5</v>
      </c>
    </row>
    <row r="44" spans="1:3" x14ac:dyDescent="0.15">
      <c r="A44" s="11" t="s">
        <v>174</v>
      </c>
      <c r="B44" s="15">
        <v>8</v>
      </c>
      <c r="C44" s="15">
        <v>9</v>
      </c>
    </row>
    <row r="45" spans="1:3" x14ac:dyDescent="0.15">
      <c r="A45" s="2"/>
    </row>
  </sheetData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9E15-2028-46B4-A591-6CF567294C0D}">
  <dimension ref="A1:C77"/>
  <sheetViews>
    <sheetView showGridLines="0" zoomScaleNormal="100" workbookViewId="0"/>
  </sheetViews>
  <sheetFormatPr defaultRowHeight="13.5" x14ac:dyDescent="0.15"/>
  <cols>
    <col min="1" max="1" width="34.75" style="3" customWidth="1"/>
    <col min="2" max="3" width="6.75" style="5" customWidth="1"/>
    <col min="257" max="257" width="34.75" customWidth="1"/>
    <col min="258" max="259" width="6.75" customWidth="1"/>
    <col min="513" max="513" width="34.75" customWidth="1"/>
    <col min="514" max="515" width="6.75" customWidth="1"/>
    <col min="769" max="769" width="34.75" customWidth="1"/>
    <col min="770" max="771" width="6.75" customWidth="1"/>
    <col min="1025" max="1025" width="34.75" customWidth="1"/>
    <col min="1026" max="1027" width="6.75" customWidth="1"/>
    <col min="1281" max="1281" width="34.75" customWidth="1"/>
    <col min="1282" max="1283" width="6.75" customWidth="1"/>
    <col min="1537" max="1537" width="34.75" customWidth="1"/>
    <col min="1538" max="1539" width="6.75" customWidth="1"/>
    <col min="1793" max="1793" width="34.75" customWidth="1"/>
    <col min="1794" max="1795" width="6.75" customWidth="1"/>
    <col min="2049" max="2049" width="34.75" customWidth="1"/>
    <col min="2050" max="2051" width="6.75" customWidth="1"/>
    <col min="2305" max="2305" width="34.75" customWidth="1"/>
    <col min="2306" max="2307" width="6.75" customWidth="1"/>
    <col min="2561" max="2561" width="34.75" customWidth="1"/>
    <col min="2562" max="2563" width="6.75" customWidth="1"/>
    <col min="2817" max="2817" width="34.75" customWidth="1"/>
    <col min="2818" max="2819" width="6.75" customWidth="1"/>
    <col min="3073" max="3073" width="34.75" customWidth="1"/>
    <col min="3074" max="3075" width="6.75" customWidth="1"/>
    <col min="3329" max="3329" width="34.75" customWidth="1"/>
    <col min="3330" max="3331" width="6.75" customWidth="1"/>
    <col min="3585" max="3585" width="34.75" customWidth="1"/>
    <col min="3586" max="3587" width="6.75" customWidth="1"/>
    <col min="3841" max="3841" width="34.75" customWidth="1"/>
    <col min="3842" max="3843" width="6.75" customWidth="1"/>
    <col min="4097" max="4097" width="34.75" customWidth="1"/>
    <col min="4098" max="4099" width="6.75" customWidth="1"/>
    <col min="4353" max="4353" width="34.75" customWidth="1"/>
    <col min="4354" max="4355" width="6.75" customWidth="1"/>
    <col min="4609" max="4609" width="34.75" customWidth="1"/>
    <col min="4610" max="4611" width="6.75" customWidth="1"/>
    <col min="4865" max="4865" width="34.75" customWidth="1"/>
    <col min="4866" max="4867" width="6.75" customWidth="1"/>
    <col min="5121" max="5121" width="34.75" customWidth="1"/>
    <col min="5122" max="5123" width="6.75" customWidth="1"/>
    <col min="5377" max="5377" width="34.75" customWidth="1"/>
    <col min="5378" max="5379" width="6.75" customWidth="1"/>
    <col min="5633" max="5633" width="34.75" customWidth="1"/>
    <col min="5634" max="5635" width="6.75" customWidth="1"/>
    <col min="5889" max="5889" width="34.75" customWidth="1"/>
    <col min="5890" max="5891" width="6.75" customWidth="1"/>
    <col min="6145" max="6145" width="34.75" customWidth="1"/>
    <col min="6146" max="6147" width="6.75" customWidth="1"/>
    <col min="6401" max="6401" width="34.75" customWidth="1"/>
    <col min="6402" max="6403" width="6.75" customWidth="1"/>
    <col min="6657" max="6657" width="34.75" customWidth="1"/>
    <col min="6658" max="6659" width="6.75" customWidth="1"/>
    <col min="6913" max="6913" width="34.75" customWidth="1"/>
    <col min="6914" max="6915" width="6.75" customWidth="1"/>
    <col min="7169" max="7169" width="34.75" customWidth="1"/>
    <col min="7170" max="7171" width="6.75" customWidth="1"/>
    <col min="7425" max="7425" width="34.75" customWidth="1"/>
    <col min="7426" max="7427" width="6.75" customWidth="1"/>
    <col min="7681" max="7681" width="34.75" customWidth="1"/>
    <col min="7682" max="7683" width="6.75" customWidth="1"/>
    <col min="7937" max="7937" width="34.75" customWidth="1"/>
    <col min="7938" max="7939" width="6.75" customWidth="1"/>
    <col min="8193" max="8193" width="34.75" customWidth="1"/>
    <col min="8194" max="8195" width="6.75" customWidth="1"/>
    <col min="8449" max="8449" width="34.75" customWidth="1"/>
    <col min="8450" max="8451" width="6.75" customWidth="1"/>
    <col min="8705" max="8705" width="34.75" customWidth="1"/>
    <col min="8706" max="8707" width="6.75" customWidth="1"/>
    <col min="8961" max="8961" width="34.75" customWidth="1"/>
    <col min="8962" max="8963" width="6.75" customWidth="1"/>
    <col min="9217" max="9217" width="34.75" customWidth="1"/>
    <col min="9218" max="9219" width="6.75" customWidth="1"/>
    <col min="9473" max="9473" width="34.75" customWidth="1"/>
    <col min="9474" max="9475" width="6.75" customWidth="1"/>
    <col min="9729" max="9729" width="34.75" customWidth="1"/>
    <col min="9730" max="9731" width="6.75" customWidth="1"/>
    <col min="9985" max="9985" width="34.75" customWidth="1"/>
    <col min="9986" max="9987" width="6.75" customWidth="1"/>
    <col min="10241" max="10241" width="34.75" customWidth="1"/>
    <col min="10242" max="10243" width="6.75" customWidth="1"/>
    <col min="10497" max="10497" width="34.75" customWidth="1"/>
    <col min="10498" max="10499" width="6.75" customWidth="1"/>
    <col min="10753" max="10753" width="34.75" customWidth="1"/>
    <col min="10754" max="10755" width="6.75" customWidth="1"/>
    <col min="11009" max="11009" width="34.75" customWidth="1"/>
    <col min="11010" max="11011" width="6.75" customWidth="1"/>
    <col min="11265" max="11265" width="34.75" customWidth="1"/>
    <col min="11266" max="11267" width="6.75" customWidth="1"/>
    <col min="11521" max="11521" width="34.75" customWidth="1"/>
    <col min="11522" max="11523" width="6.75" customWidth="1"/>
    <col min="11777" max="11777" width="34.75" customWidth="1"/>
    <col min="11778" max="11779" width="6.75" customWidth="1"/>
    <col min="12033" max="12033" width="34.75" customWidth="1"/>
    <col min="12034" max="12035" width="6.75" customWidth="1"/>
    <col min="12289" max="12289" width="34.75" customWidth="1"/>
    <col min="12290" max="12291" width="6.75" customWidth="1"/>
    <col min="12545" max="12545" width="34.75" customWidth="1"/>
    <col min="12546" max="12547" width="6.75" customWidth="1"/>
    <col min="12801" max="12801" width="34.75" customWidth="1"/>
    <col min="12802" max="12803" width="6.75" customWidth="1"/>
    <col min="13057" max="13057" width="34.75" customWidth="1"/>
    <col min="13058" max="13059" width="6.75" customWidth="1"/>
    <col min="13313" max="13313" width="34.75" customWidth="1"/>
    <col min="13314" max="13315" width="6.75" customWidth="1"/>
    <col min="13569" max="13569" width="34.75" customWidth="1"/>
    <col min="13570" max="13571" width="6.75" customWidth="1"/>
    <col min="13825" max="13825" width="34.75" customWidth="1"/>
    <col min="13826" max="13827" width="6.75" customWidth="1"/>
    <col min="14081" max="14081" width="34.75" customWidth="1"/>
    <col min="14082" max="14083" width="6.75" customWidth="1"/>
    <col min="14337" max="14337" width="34.75" customWidth="1"/>
    <col min="14338" max="14339" width="6.75" customWidth="1"/>
    <col min="14593" max="14593" width="34.75" customWidth="1"/>
    <col min="14594" max="14595" width="6.75" customWidth="1"/>
    <col min="14849" max="14849" width="34.75" customWidth="1"/>
    <col min="14850" max="14851" width="6.75" customWidth="1"/>
    <col min="15105" max="15105" width="34.75" customWidth="1"/>
    <col min="15106" max="15107" width="6.75" customWidth="1"/>
    <col min="15361" max="15361" width="34.75" customWidth="1"/>
    <col min="15362" max="15363" width="6.75" customWidth="1"/>
    <col min="15617" max="15617" width="34.75" customWidth="1"/>
    <col min="15618" max="15619" width="6.75" customWidth="1"/>
    <col min="15873" max="15873" width="34.75" customWidth="1"/>
    <col min="15874" max="15875" width="6.75" customWidth="1"/>
    <col min="16129" max="16129" width="34.75" customWidth="1"/>
    <col min="16130" max="16131" width="6.75" customWidth="1"/>
  </cols>
  <sheetData>
    <row r="1" spans="1:3" x14ac:dyDescent="0.15">
      <c r="A1" s="20" t="s">
        <v>60</v>
      </c>
    </row>
    <row r="2" spans="1:3" ht="18.75" x14ac:dyDescent="0.15">
      <c r="A2" s="1" t="s">
        <v>168</v>
      </c>
    </row>
    <row r="3" spans="1:3" ht="18.75" x14ac:dyDescent="0.15">
      <c r="A3" s="1"/>
    </row>
    <row r="4" spans="1:3" ht="14.25" x14ac:dyDescent="0.15">
      <c r="A4" s="4"/>
      <c r="B4" s="6" t="s">
        <v>3</v>
      </c>
      <c r="C4" s="6" t="s">
        <v>2</v>
      </c>
    </row>
    <row r="5" spans="1:3" ht="14.25" x14ac:dyDescent="0.15">
      <c r="A5" s="6" t="s">
        <v>4</v>
      </c>
      <c r="B5" s="7">
        <f>B7+B14+B27+B39+B54+B69+B77</f>
        <v>213</v>
      </c>
      <c r="C5" s="7">
        <f>C7+C14+C27+C39+C54+C69+C77</f>
        <v>90</v>
      </c>
    </row>
    <row r="6" spans="1:3" ht="14.25" x14ac:dyDescent="0.15">
      <c r="A6" s="4"/>
      <c r="B6" s="4"/>
      <c r="C6" s="4"/>
    </row>
    <row r="7" spans="1:3" ht="15.75" x14ac:dyDescent="0.15">
      <c r="A7" s="8" t="s">
        <v>185</v>
      </c>
      <c r="B7" s="9">
        <f>SUM(B8:B12)+2</f>
        <v>18</v>
      </c>
      <c r="C7" s="9">
        <f>SUM(C8:C12)</f>
        <v>7</v>
      </c>
    </row>
    <row r="8" spans="1:3" x14ac:dyDescent="0.15">
      <c r="A8" s="12" t="s">
        <v>126</v>
      </c>
      <c r="B8" s="15">
        <v>4</v>
      </c>
      <c r="C8" s="15">
        <v>2</v>
      </c>
    </row>
    <row r="9" spans="1:3" x14ac:dyDescent="0.15">
      <c r="A9" s="12" t="s">
        <v>127</v>
      </c>
      <c r="B9" s="15">
        <v>4</v>
      </c>
      <c r="C9" s="15">
        <v>1.5</v>
      </c>
    </row>
    <row r="10" spans="1:3" x14ac:dyDescent="0.15">
      <c r="A10" s="12" t="s">
        <v>128</v>
      </c>
      <c r="B10" s="15">
        <v>6</v>
      </c>
      <c r="C10" s="15">
        <v>2</v>
      </c>
    </row>
    <row r="11" spans="1:3" x14ac:dyDescent="0.15">
      <c r="A11" s="13" t="s">
        <v>0</v>
      </c>
      <c r="B11" s="15">
        <v>1</v>
      </c>
      <c r="C11" s="15">
        <v>0.5</v>
      </c>
    </row>
    <row r="12" spans="1:3" x14ac:dyDescent="0.15">
      <c r="A12" s="10" t="s">
        <v>1</v>
      </c>
      <c r="B12" s="14">
        <v>1</v>
      </c>
      <c r="C12" s="14">
        <v>1</v>
      </c>
    </row>
    <row r="13" spans="1:3" x14ac:dyDescent="0.15">
      <c r="A13" s="2"/>
    </row>
    <row r="14" spans="1:3" ht="15.75" x14ac:dyDescent="0.15">
      <c r="A14" s="8" t="s">
        <v>186</v>
      </c>
      <c r="B14" s="9">
        <f>B15+B20+B25+2</f>
        <v>48</v>
      </c>
      <c r="C14" s="9">
        <f>C15+C20+C25</f>
        <v>20</v>
      </c>
    </row>
    <row r="15" spans="1:3" x14ac:dyDescent="0.15">
      <c r="A15" s="10" t="s">
        <v>129</v>
      </c>
      <c r="B15" s="14">
        <f>SUM(B16:B19)</f>
        <v>23</v>
      </c>
      <c r="C15" s="14">
        <f>SUM(C16:C19)</f>
        <v>10</v>
      </c>
    </row>
    <row r="16" spans="1:3" x14ac:dyDescent="0.15">
      <c r="A16" s="12" t="s">
        <v>130</v>
      </c>
      <c r="B16" s="15">
        <v>7</v>
      </c>
      <c r="C16" s="15">
        <v>3</v>
      </c>
    </row>
    <row r="17" spans="1:3" x14ac:dyDescent="0.15">
      <c r="A17" s="12" t="s">
        <v>131</v>
      </c>
      <c r="B17" s="15">
        <v>5</v>
      </c>
      <c r="C17" s="15">
        <v>2.5</v>
      </c>
    </row>
    <row r="18" spans="1:3" x14ac:dyDescent="0.15">
      <c r="A18" s="11" t="s">
        <v>132</v>
      </c>
      <c r="B18" s="15">
        <v>10</v>
      </c>
      <c r="C18" s="15">
        <v>4</v>
      </c>
    </row>
    <row r="19" spans="1:3" x14ac:dyDescent="0.15">
      <c r="A19" s="13" t="s">
        <v>0</v>
      </c>
      <c r="B19" s="15">
        <v>1</v>
      </c>
      <c r="C19" s="15">
        <v>0.5</v>
      </c>
    </row>
    <row r="20" spans="1:3" x14ac:dyDescent="0.15">
      <c r="A20" s="10" t="s">
        <v>133</v>
      </c>
      <c r="B20" s="14">
        <f>SUM(B21:B24)</f>
        <v>22</v>
      </c>
      <c r="C20" s="14">
        <f>SUM(C21:C24)</f>
        <v>9</v>
      </c>
    </row>
    <row r="21" spans="1:3" x14ac:dyDescent="0.15">
      <c r="A21" s="12" t="s">
        <v>134</v>
      </c>
      <c r="B21" s="15">
        <v>10</v>
      </c>
      <c r="C21" s="15">
        <v>4</v>
      </c>
    </row>
    <row r="22" spans="1:3" x14ac:dyDescent="0.15">
      <c r="A22" s="11" t="s">
        <v>135</v>
      </c>
      <c r="B22" s="15">
        <v>5</v>
      </c>
      <c r="C22" s="15">
        <v>2</v>
      </c>
    </row>
    <row r="23" spans="1:3" x14ac:dyDescent="0.15">
      <c r="A23" s="34" t="s">
        <v>136</v>
      </c>
      <c r="B23" s="15">
        <v>6</v>
      </c>
      <c r="C23" s="15">
        <v>2.5</v>
      </c>
    </row>
    <row r="24" spans="1:3" x14ac:dyDescent="0.15">
      <c r="A24" s="13" t="s">
        <v>0</v>
      </c>
      <c r="B24" s="15">
        <v>1</v>
      </c>
      <c r="C24" s="15">
        <v>0.5</v>
      </c>
    </row>
    <row r="25" spans="1:3" x14ac:dyDescent="0.15">
      <c r="A25" s="10" t="s">
        <v>1</v>
      </c>
      <c r="B25" s="14">
        <v>1</v>
      </c>
      <c r="C25" s="14">
        <v>1</v>
      </c>
    </row>
    <row r="26" spans="1:3" x14ac:dyDescent="0.15">
      <c r="A26" s="2"/>
    </row>
    <row r="27" spans="1:3" ht="15.75" x14ac:dyDescent="0.15">
      <c r="A27" s="8" t="s">
        <v>187</v>
      </c>
      <c r="B27" s="9">
        <f>B28+B32+B37+2</f>
        <v>32</v>
      </c>
      <c r="C27" s="9">
        <f>C28+C32+C37</f>
        <v>13</v>
      </c>
    </row>
    <row r="28" spans="1:3" x14ac:dyDescent="0.15">
      <c r="A28" s="10" t="s">
        <v>193</v>
      </c>
      <c r="B28" s="14">
        <f>SUM(B29:B31)</f>
        <v>13</v>
      </c>
      <c r="C28" s="14">
        <f>SUM(C29:C31)</f>
        <v>6</v>
      </c>
    </row>
    <row r="29" spans="1:3" x14ac:dyDescent="0.15">
      <c r="A29" s="11" t="s">
        <v>137</v>
      </c>
      <c r="B29" s="15">
        <v>3</v>
      </c>
      <c r="C29" s="15">
        <v>1.5</v>
      </c>
    </row>
    <row r="30" spans="1:3" x14ac:dyDescent="0.15">
      <c r="A30" s="12" t="s">
        <v>138</v>
      </c>
      <c r="B30" s="15">
        <v>9</v>
      </c>
      <c r="C30" s="15">
        <v>4</v>
      </c>
    </row>
    <row r="31" spans="1:3" x14ac:dyDescent="0.15">
      <c r="A31" s="13" t="s">
        <v>0</v>
      </c>
      <c r="B31" s="15">
        <v>1</v>
      </c>
      <c r="C31" s="15">
        <v>0.5</v>
      </c>
    </row>
    <row r="32" spans="1:3" x14ac:dyDescent="0.15">
      <c r="A32" s="10" t="s">
        <v>133</v>
      </c>
      <c r="B32" s="14">
        <f>SUM(B33:B36)</f>
        <v>16</v>
      </c>
      <c r="C32" s="14">
        <f>SUM(C33:C36)</f>
        <v>6</v>
      </c>
    </row>
    <row r="33" spans="1:3" x14ac:dyDescent="0.15">
      <c r="A33" s="11" t="s">
        <v>139</v>
      </c>
      <c r="B33" s="15">
        <v>7</v>
      </c>
      <c r="C33" s="15">
        <v>3</v>
      </c>
    </row>
    <row r="34" spans="1:3" x14ac:dyDescent="0.15">
      <c r="A34" s="12" t="s">
        <v>140</v>
      </c>
      <c r="B34" s="15">
        <v>2</v>
      </c>
      <c r="C34" s="15">
        <v>0.5</v>
      </c>
    </row>
    <row r="35" spans="1:3" x14ac:dyDescent="0.15">
      <c r="A35" s="11" t="s">
        <v>141</v>
      </c>
      <c r="B35" s="15">
        <v>6</v>
      </c>
      <c r="C35" s="15">
        <v>2</v>
      </c>
    </row>
    <row r="36" spans="1:3" x14ac:dyDescent="0.15">
      <c r="A36" s="13" t="s">
        <v>0</v>
      </c>
      <c r="B36" s="15">
        <v>1</v>
      </c>
      <c r="C36" s="15">
        <v>0.5</v>
      </c>
    </row>
    <row r="37" spans="1:3" x14ac:dyDescent="0.15">
      <c r="A37" s="10" t="s">
        <v>1</v>
      </c>
      <c r="B37" s="14">
        <v>1</v>
      </c>
      <c r="C37" s="14">
        <v>1</v>
      </c>
    </row>
    <row r="38" spans="1:3" x14ac:dyDescent="0.15">
      <c r="A38" s="2"/>
    </row>
    <row r="39" spans="1:3" ht="15.75" x14ac:dyDescent="0.15">
      <c r="A39" s="8" t="s">
        <v>188</v>
      </c>
      <c r="B39" s="9">
        <f>B40+B48+B52+2</f>
        <v>40</v>
      </c>
      <c r="C39" s="9">
        <f>C40+C48+C52</f>
        <v>16</v>
      </c>
    </row>
    <row r="40" spans="1:3" x14ac:dyDescent="0.15">
      <c r="A40" s="10" t="s">
        <v>142</v>
      </c>
      <c r="B40" s="14">
        <f>SUM(B41:B47)</f>
        <v>28</v>
      </c>
      <c r="C40" s="14">
        <f>SUM(C41:C47)</f>
        <v>11</v>
      </c>
    </row>
    <row r="41" spans="1:3" ht="26.25" x14ac:dyDescent="0.15">
      <c r="A41" s="11" t="s">
        <v>143</v>
      </c>
      <c r="B41" s="15">
        <v>6</v>
      </c>
      <c r="C41" s="15">
        <v>2</v>
      </c>
    </row>
    <row r="42" spans="1:3" ht="26.25" x14ac:dyDescent="0.15">
      <c r="A42" s="11" t="s">
        <v>144</v>
      </c>
      <c r="B42" s="15">
        <v>4</v>
      </c>
      <c r="C42" s="15">
        <v>1</v>
      </c>
    </row>
    <row r="43" spans="1:3" x14ac:dyDescent="0.15">
      <c r="A43" s="11" t="s">
        <v>145</v>
      </c>
      <c r="B43" s="15">
        <v>6</v>
      </c>
      <c r="C43" s="15">
        <v>2.5</v>
      </c>
    </row>
    <row r="44" spans="1:3" x14ac:dyDescent="0.15">
      <c r="A44" s="12" t="s">
        <v>146</v>
      </c>
      <c r="B44" s="15">
        <v>2</v>
      </c>
      <c r="C44" s="15">
        <v>1</v>
      </c>
    </row>
    <row r="45" spans="1:3" x14ac:dyDescent="0.15">
      <c r="A45" s="12" t="s">
        <v>147</v>
      </c>
      <c r="B45" s="15">
        <v>7</v>
      </c>
      <c r="C45" s="15">
        <v>3</v>
      </c>
    </row>
    <row r="46" spans="1:3" x14ac:dyDescent="0.15">
      <c r="A46" s="12" t="s">
        <v>148</v>
      </c>
      <c r="B46" s="15">
        <v>2</v>
      </c>
      <c r="C46" s="15">
        <v>1</v>
      </c>
    </row>
    <row r="47" spans="1:3" x14ac:dyDescent="0.15">
      <c r="A47" s="13" t="s">
        <v>0</v>
      </c>
      <c r="B47" s="15">
        <v>1</v>
      </c>
      <c r="C47" s="15">
        <v>0.5</v>
      </c>
    </row>
    <row r="48" spans="1:3" x14ac:dyDescent="0.15">
      <c r="A48" s="32" t="s">
        <v>149</v>
      </c>
      <c r="B48" s="14">
        <f>SUM(B49:B51)</f>
        <v>8</v>
      </c>
      <c r="C48" s="14">
        <f>SUM(C49:C51)</f>
        <v>4</v>
      </c>
    </row>
    <row r="49" spans="1:3" x14ac:dyDescent="0.15">
      <c r="A49" s="12" t="s">
        <v>150</v>
      </c>
      <c r="B49" s="15">
        <v>5</v>
      </c>
      <c r="C49" s="15">
        <v>2.5</v>
      </c>
    </row>
    <row r="50" spans="1:3" ht="27" x14ac:dyDescent="0.15">
      <c r="A50" s="11" t="s">
        <v>151</v>
      </c>
      <c r="B50" s="15">
        <v>2</v>
      </c>
      <c r="C50" s="15">
        <v>1</v>
      </c>
    </row>
    <row r="51" spans="1:3" x14ac:dyDescent="0.15">
      <c r="A51" s="13" t="s">
        <v>0</v>
      </c>
      <c r="B51" s="15">
        <v>1</v>
      </c>
      <c r="C51" s="15">
        <v>0.5</v>
      </c>
    </row>
    <row r="52" spans="1:3" x14ac:dyDescent="0.15">
      <c r="A52" s="10" t="s">
        <v>1</v>
      </c>
      <c r="B52" s="14">
        <v>2</v>
      </c>
      <c r="C52" s="14">
        <v>1</v>
      </c>
    </row>
    <row r="53" spans="1:3" ht="15.75" x14ac:dyDescent="0.15">
      <c r="A53" s="19"/>
    </row>
    <row r="54" spans="1:3" ht="15.75" x14ac:dyDescent="0.15">
      <c r="A54" s="35" t="s">
        <v>189</v>
      </c>
      <c r="B54" s="9">
        <f>B55+B61+B67+2</f>
        <v>38</v>
      </c>
      <c r="C54" s="9">
        <f>C55+C61+C67</f>
        <v>18</v>
      </c>
    </row>
    <row r="55" spans="1:3" x14ac:dyDescent="0.15">
      <c r="A55" s="10" t="s">
        <v>152</v>
      </c>
      <c r="B55" s="14">
        <f>SUM(B56:B60)</f>
        <v>14</v>
      </c>
      <c r="C55" s="14">
        <f>SUM(C56:C60)</f>
        <v>6</v>
      </c>
    </row>
    <row r="56" spans="1:3" x14ac:dyDescent="0.15">
      <c r="A56" s="11" t="s">
        <v>153</v>
      </c>
      <c r="B56" s="15">
        <v>4</v>
      </c>
      <c r="C56" s="15">
        <v>1</v>
      </c>
    </row>
    <row r="57" spans="1:3" x14ac:dyDescent="0.15">
      <c r="A57" s="11" t="s">
        <v>154</v>
      </c>
      <c r="B57" s="15">
        <v>4</v>
      </c>
      <c r="C57" s="15">
        <v>2</v>
      </c>
    </row>
    <row r="58" spans="1:3" x14ac:dyDescent="0.15">
      <c r="A58" s="11" t="s">
        <v>155</v>
      </c>
      <c r="B58" s="15">
        <v>2</v>
      </c>
      <c r="C58" s="15">
        <v>1</v>
      </c>
    </row>
    <row r="59" spans="1:3" x14ac:dyDescent="0.15">
      <c r="A59" s="11" t="s">
        <v>156</v>
      </c>
      <c r="B59" s="15">
        <v>3</v>
      </c>
      <c r="C59" s="15">
        <v>1.5</v>
      </c>
    </row>
    <row r="60" spans="1:3" x14ac:dyDescent="0.15">
      <c r="A60" s="13" t="s">
        <v>0</v>
      </c>
      <c r="B60" s="15">
        <v>1</v>
      </c>
      <c r="C60" s="15">
        <v>0.5</v>
      </c>
    </row>
    <row r="61" spans="1:3" x14ac:dyDescent="0.15">
      <c r="A61" s="10" t="s">
        <v>157</v>
      </c>
      <c r="B61" s="14">
        <f>SUM(B62:B66)</f>
        <v>20</v>
      </c>
      <c r="C61" s="14">
        <f>SUM(C62:C66)</f>
        <v>11</v>
      </c>
    </row>
    <row r="62" spans="1:3" x14ac:dyDescent="0.15">
      <c r="A62" s="12" t="s">
        <v>158</v>
      </c>
      <c r="B62" s="15">
        <v>3</v>
      </c>
      <c r="C62" s="15">
        <v>1.5</v>
      </c>
    </row>
    <row r="63" spans="1:3" x14ac:dyDescent="0.15">
      <c r="A63" s="12" t="s">
        <v>159</v>
      </c>
      <c r="B63" s="15">
        <v>5</v>
      </c>
      <c r="C63" s="15">
        <v>3</v>
      </c>
    </row>
    <row r="64" spans="1:3" ht="63" x14ac:dyDescent="0.15">
      <c r="A64" s="11" t="s">
        <v>160</v>
      </c>
      <c r="B64" s="15">
        <v>3</v>
      </c>
      <c r="C64" s="15">
        <v>2</v>
      </c>
    </row>
    <row r="65" spans="1:3" x14ac:dyDescent="0.15">
      <c r="A65" s="12" t="s">
        <v>161</v>
      </c>
      <c r="B65" s="15">
        <v>8</v>
      </c>
      <c r="C65" s="15">
        <v>4</v>
      </c>
    </row>
    <row r="66" spans="1:3" x14ac:dyDescent="0.15">
      <c r="A66" s="13" t="s">
        <v>121</v>
      </c>
      <c r="B66" s="15">
        <v>1</v>
      </c>
      <c r="C66" s="15">
        <v>0.5</v>
      </c>
    </row>
    <row r="67" spans="1:3" x14ac:dyDescent="0.15">
      <c r="A67" s="10" t="s">
        <v>1</v>
      </c>
      <c r="B67" s="14">
        <v>2</v>
      </c>
      <c r="C67" s="14">
        <v>1</v>
      </c>
    </row>
    <row r="68" spans="1:3" x14ac:dyDescent="0.15">
      <c r="A68" s="2"/>
    </row>
    <row r="69" spans="1:3" ht="15.75" x14ac:dyDescent="0.15">
      <c r="A69" s="35" t="s">
        <v>190</v>
      </c>
      <c r="B69" s="9">
        <f>SUM(B70:B75)+2</f>
        <v>27</v>
      </c>
      <c r="C69" s="9">
        <f>SUM(C70:C75)</f>
        <v>12</v>
      </c>
    </row>
    <row r="70" spans="1:3" x14ac:dyDescent="0.15">
      <c r="A70" s="12" t="s">
        <v>162</v>
      </c>
      <c r="B70" s="15">
        <v>5</v>
      </c>
      <c r="C70" s="15">
        <v>2.5</v>
      </c>
    </row>
    <row r="71" spans="1:3" ht="26.25" x14ac:dyDescent="0.15">
      <c r="A71" s="11" t="s">
        <v>163</v>
      </c>
      <c r="B71" s="15">
        <v>8</v>
      </c>
      <c r="C71" s="15">
        <v>4</v>
      </c>
    </row>
    <row r="72" spans="1:3" x14ac:dyDescent="0.15">
      <c r="A72" s="11" t="s">
        <v>164</v>
      </c>
      <c r="B72" s="15">
        <v>3</v>
      </c>
      <c r="C72" s="15">
        <v>1.5</v>
      </c>
    </row>
    <row r="73" spans="1:3" x14ac:dyDescent="0.15">
      <c r="A73" s="11" t="s">
        <v>165</v>
      </c>
      <c r="B73" s="15">
        <v>3</v>
      </c>
      <c r="C73" s="15">
        <v>1.5</v>
      </c>
    </row>
    <row r="74" spans="1:3" x14ac:dyDescent="0.15">
      <c r="A74" s="13" t="s">
        <v>0</v>
      </c>
      <c r="B74" s="15">
        <v>1</v>
      </c>
      <c r="C74" s="15">
        <v>0.5</v>
      </c>
    </row>
    <row r="75" spans="1:3" ht="25.5" x14ac:dyDescent="0.15">
      <c r="A75" s="30" t="s">
        <v>166</v>
      </c>
      <c r="B75" s="14">
        <v>5</v>
      </c>
      <c r="C75" s="14">
        <v>2</v>
      </c>
    </row>
    <row r="77" spans="1:3" x14ac:dyDescent="0.15">
      <c r="A77" s="16" t="s">
        <v>6</v>
      </c>
      <c r="B77" s="17">
        <v>10</v>
      </c>
      <c r="C77" s="17">
        <v>4</v>
      </c>
    </row>
  </sheetData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6EA6-5A57-4C9B-832F-21775B704252}">
  <dimension ref="A1:C63"/>
  <sheetViews>
    <sheetView showGridLines="0" zoomScaleNormal="100" workbookViewId="0"/>
  </sheetViews>
  <sheetFormatPr defaultRowHeight="13.5" x14ac:dyDescent="0.15"/>
  <cols>
    <col min="1" max="1" width="34.75" style="3" customWidth="1"/>
    <col min="2" max="3" width="6.75" style="5" customWidth="1"/>
    <col min="257" max="257" width="34.75" customWidth="1"/>
    <col min="258" max="259" width="6.75" customWidth="1"/>
    <col min="513" max="513" width="34.75" customWidth="1"/>
    <col min="514" max="515" width="6.75" customWidth="1"/>
    <col min="769" max="769" width="34.75" customWidth="1"/>
    <col min="770" max="771" width="6.75" customWidth="1"/>
    <col min="1025" max="1025" width="34.75" customWidth="1"/>
    <col min="1026" max="1027" width="6.75" customWidth="1"/>
    <col min="1281" max="1281" width="34.75" customWidth="1"/>
    <col min="1282" max="1283" width="6.75" customWidth="1"/>
    <col min="1537" max="1537" width="34.75" customWidth="1"/>
    <col min="1538" max="1539" width="6.75" customWidth="1"/>
    <col min="1793" max="1793" width="34.75" customWidth="1"/>
    <col min="1794" max="1795" width="6.75" customWidth="1"/>
    <col min="2049" max="2049" width="34.75" customWidth="1"/>
    <col min="2050" max="2051" width="6.75" customWidth="1"/>
    <col min="2305" max="2305" width="34.75" customWidth="1"/>
    <col min="2306" max="2307" width="6.75" customWidth="1"/>
    <col min="2561" max="2561" width="34.75" customWidth="1"/>
    <col min="2562" max="2563" width="6.75" customWidth="1"/>
    <col min="2817" max="2817" width="34.75" customWidth="1"/>
    <col min="2818" max="2819" width="6.75" customWidth="1"/>
    <col min="3073" max="3073" width="34.75" customWidth="1"/>
    <col min="3074" max="3075" width="6.75" customWidth="1"/>
    <col min="3329" max="3329" width="34.75" customWidth="1"/>
    <col min="3330" max="3331" width="6.75" customWidth="1"/>
    <col min="3585" max="3585" width="34.75" customWidth="1"/>
    <col min="3586" max="3587" width="6.75" customWidth="1"/>
    <col min="3841" max="3841" width="34.75" customWidth="1"/>
    <col min="3842" max="3843" width="6.75" customWidth="1"/>
    <col min="4097" max="4097" width="34.75" customWidth="1"/>
    <col min="4098" max="4099" width="6.75" customWidth="1"/>
    <col min="4353" max="4353" width="34.75" customWidth="1"/>
    <col min="4354" max="4355" width="6.75" customWidth="1"/>
    <col min="4609" max="4609" width="34.75" customWidth="1"/>
    <col min="4610" max="4611" width="6.75" customWidth="1"/>
    <col min="4865" max="4865" width="34.75" customWidth="1"/>
    <col min="4866" max="4867" width="6.75" customWidth="1"/>
    <col min="5121" max="5121" width="34.75" customWidth="1"/>
    <col min="5122" max="5123" width="6.75" customWidth="1"/>
    <col min="5377" max="5377" width="34.75" customWidth="1"/>
    <col min="5378" max="5379" width="6.75" customWidth="1"/>
    <col min="5633" max="5633" width="34.75" customWidth="1"/>
    <col min="5634" max="5635" width="6.75" customWidth="1"/>
    <col min="5889" max="5889" width="34.75" customWidth="1"/>
    <col min="5890" max="5891" width="6.75" customWidth="1"/>
    <col min="6145" max="6145" width="34.75" customWidth="1"/>
    <col min="6146" max="6147" width="6.75" customWidth="1"/>
    <col min="6401" max="6401" width="34.75" customWidth="1"/>
    <col min="6402" max="6403" width="6.75" customWidth="1"/>
    <col min="6657" max="6657" width="34.75" customWidth="1"/>
    <col min="6658" max="6659" width="6.75" customWidth="1"/>
    <col min="6913" max="6913" width="34.75" customWidth="1"/>
    <col min="6914" max="6915" width="6.75" customWidth="1"/>
    <col min="7169" max="7169" width="34.75" customWidth="1"/>
    <col min="7170" max="7171" width="6.75" customWidth="1"/>
    <col min="7425" max="7425" width="34.75" customWidth="1"/>
    <col min="7426" max="7427" width="6.75" customWidth="1"/>
    <col min="7681" max="7681" width="34.75" customWidth="1"/>
    <col min="7682" max="7683" width="6.75" customWidth="1"/>
    <col min="7937" max="7937" width="34.75" customWidth="1"/>
    <col min="7938" max="7939" width="6.75" customWidth="1"/>
    <col min="8193" max="8193" width="34.75" customWidth="1"/>
    <col min="8194" max="8195" width="6.75" customWidth="1"/>
    <col min="8449" max="8449" width="34.75" customWidth="1"/>
    <col min="8450" max="8451" width="6.75" customWidth="1"/>
    <col min="8705" max="8705" width="34.75" customWidth="1"/>
    <col min="8706" max="8707" width="6.75" customWidth="1"/>
    <col min="8961" max="8961" width="34.75" customWidth="1"/>
    <col min="8962" max="8963" width="6.75" customWidth="1"/>
    <col min="9217" max="9217" width="34.75" customWidth="1"/>
    <col min="9218" max="9219" width="6.75" customWidth="1"/>
    <col min="9473" max="9473" width="34.75" customWidth="1"/>
    <col min="9474" max="9475" width="6.75" customWidth="1"/>
    <col min="9729" max="9729" width="34.75" customWidth="1"/>
    <col min="9730" max="9731" width="6.75" customWidth="1"/>
    <col min="9985" max="9985" width="34.75" customWidth="1"/>
    <col min="9986" max="9987" width="6.75" customWidth="1"/>
    <col min="10241" max="10241" width="34.75" customWidth="1"/>
    <col min="10242" max="10243" width="6.75" customWidth="1"/>
    <col min="10497" max="10497" width="34.75" customWidth="1"/>
    <col min="10498" max="10499" width="6.75" customWidth="1"/>
    <col min="10753" max="10753" width="34.75" customWidth="1"/>
    <col min="10754" max="10755" width="6.75" customWidth="1"/>
    <col min="11009" max="11009" width="34.75" customWidth="1"/>
    <col min="11010" max="11011" width="6.75" customWidth="1"/>
    <col min="11265" max="11265" width="34.75" customWidth="1"/>
    <col min="11266" max="11267" width="6.75" customWidth="1"/>
    <col min="11521" max="11521" width="34.75" customWidth="1"/>
    <col min="11522" max="11523" width="6.75" customWidth="1"/>
    <col min="11777" max="11777" width="34.75" customWidth="1"/>
    <col min="11778" max="11779" width="6.75" customWidth="1"/>
    <col min="12033" max="12033" width="34.75" customWidth="1"/>
    <col min="12034" max="12035" width="6.75" customWidth="1"/>
    <col min="12289" max="12289" width="34.75" customWidth="1"/>
    <col min="12290" max="12291" width="6.75" customWidth="1"/>
    <col min="12545" max="12545" width="34.75" customWidth="1"/>
    <col min="12546" max="12547" width="6.75" customWidth="1"/>
    <col min="12801" max="12801" width="34.75" customWidth="1"/>
    <col min="12802" max="12803" width="6.75" customWidth="1"/>
    <col min="13057" max="13057" width="34.75" customWidth="1"/>
    <col min="13058" max="13059" width="6.75" customWidth="1"/>
    <col min="13313" max="13313" width="34.75" customWidth="1"/>
    <col min="13314" max="13315" width="6.75" customWidth="1"/>
    <col min="13569" max="13569" width="34.75" customWidth="1"/>
    <col min="13570" max="13571" width="6.75" customWidth="1"/>
    <col min="13825" max="13825" width="34.75" customWidth="1"/>
    <col min="13826" max="13827" width="6.75" customWidth="1"/>
    <col min="14081" max="14081" width="34.75" customWidth="1"/>
    <col min="14082" max="14083" width="6.75" customWidth="1"/>
    <col min="14337" max="14337" width="34.75" customWidth="1"/>
    <col min="14338" max="14339" width="6.75" customWidth="1"/>
    <col min="14593" max="14593" width="34.75" customWidth="1"/>
    <col min="14594" max="14595" width="6.75" customWidth="1"/>
    <col min="14849" max="14849" width="34.75" customWidth="1"/>
    <col min="14850" max="14851" width="6.75" customWidth="1"/>
    <col min="15105" max="15105" width="34.75" customWidth="1"/>
    <col min="15106" max="15107" width="6.75" customWidth="1"/>
    <col min="15361" max="15361" width="34.75" customWidth="1"/>
    <col min="15362" max="15363" width="6.75" customWidth="1"/>
    <col min="15617" max="15617" width="34.75" customWidth="1"/>
    <col min="15618" max="15619" width="6.75" customWidth="1"/>
    <col min="15873" max="15873" width="34.75" customWidth="1"/>
    <col min="15874" max="15875" width="6.75" customWidth="1"/>
    <col min="16129" max="16129" width="34.75" customWidth="1"/>
    <col min="16130" max="16131" width="6.75" customWidth="1"/>
  </cols>
  <sheetData>
    <row r="1" spans="1:3" x14ac:dyDescent="0.15">
      <c r="A1" s="20" t="s">
        <v>60</v>
      </c>
    </row>
    <row r="2" spans="1:3" ht="18.75" x14ac:dyDescent="0.15">
      <c r="A2" s="1" t="s">
        <v>169</v>
      </c>
    </row>
    <row r="3" spans="1:3" ht="18.75" x14ac:dyDescent="0.15">
      <c r="A3" s="1"/>
    </row>
    <row r="4" spans="1:3" ht="14.25" x14ac:dyDescent="0.15">
      <c r="A4" s="4"/>
      <c r="B4" s="6" t="s">
        <v>3</v>
      </c>
      <c r="C4" s="6" t="s">
        <v>2</v>
      </c>
    </row>
    <row r="5" spans="1:3" ht="14.25" x14ac:dyDescent="0.15">
      <c r="A5" s="6" t="s">
        <v>4</v>
      </c>
      <c r="B5" s="7">
        <f>B7+B21+B32+B40+B56</f>
        <v>190</v>
      </c>
      <c r="C5" s="7">
        <f>C7+C21+C32+C40+C56</f>
        <v>90</v>
      </c>
    </row>
    <row r="6" spans="1:3" ht="14.25" x14ac:dyDescent="0.15">
      <c r="A6" s="4"/>
      <c r="B6" s="4"/>
      <c r="C6" s="4"/>
    </row>
    <row r="7" spans="1:3" ht="15.75" x14ac:dyDescent="0.15">
      <c r="A7" s="8" t="s">
        <v>71</v>
      </c>
      <c r="B7" s="9">
        <f>B8+B14+B19+2</f>
        <v>44</v>
      </c>
      <c r="C7" s="9">
        <f>C8+C14+C19</f>
        <v>20</v>
      </c>
    </row>
    <row r="8" spans="1:3" x14ac:dyDescent="0.15">
      <c r="A8" s="10" t="s">
        <v>72</v>
      </c>
      <c r="B8" s="14">
        <f>SUM(B9:B13)</f>
        <v>23</v>
      </c>
      <c r="C8" s="14">
        <f>SUM(C9:C13)</f>
        <v>10</v>
      </c>
    </row>
    <row r="9" spans="1:3" x14ac:dyDescent="0.15">
      <c r="A9" s="12" t="s">
        <v>73</v>
      </c>
      <c r="B9" s="15">
        <v>2</v>
      </c>
      <c r="C9" s="15">
        <v>1</v>
      </c>
    </row>
    <row r="10" spans="1:3" x14ac:dyDescent="0.15">
      <c r="A10" s="11" t="s">
        <v>74</v>
      </c>
      <c r="B10" s="15">
        <v>7</v>
      </c>
      <c r="C10" s="15">
        <v>3</v>
      </c>
    </row>
    <row r="11" spans="1:3" x14ac:dyDescent="0.15">
      <c r="A11" s="12" t="s">
        <v>75</v>
      </c>
      <c r="B11" s="15">
        <v>5</v>
      </c>
      <c r="C11" s="15">
        <v>2</v>
      </c>
    </row>
    <row r="12" spans="1:3" ht="26.25" x14ac:dyDescent="0.15">
      <c r="A12" s="11" t="s">
        <v>76</v>
      </c>
      <c r="B12" s="15">
        <v>8</v>
      </c>
      <c r="C12" s="15">
        <v>3</v>
      </c>
    </row>
    <row r="13" spans="1:3" x14ac:dyDescent="0.15">
      <c r="A13" s="13" t="s">
        <v>0</v>
      </c>
      <c r="B13" s="15">
        <v>1</v>
      </c>
      <c r="C13" s="15">
        <v>1</v>
      </c>
    </row>
    <row r="14" spans="1:3" x14ac:dyDescent="0.15">
      <c r="A14" s="10" t="s">
        <v>77</v>
      </c>
      <c r="B14" s="14">
        <f>SUM(B15:B18)</f>
        <v>17</v>
      </c>
      <c r="C14" s="14">
        <f>SUM(C15:C18)</f>
        <v>9</v>
      </c>
    </row>
    <row r="15" spans="1:3" x14ac:dyDescent="0.15">
      <c r="A15" s="12" t="s">
        <v>78</v>
      </c>
      <c r="B15" s="15">
        <v>4</v>
      </c>
      <c r="C15" s="15">
        <v>2</v>
      </c>
    </row>
    <row r="16" spans="1:3" x14ac:dyDescent="0.15">
      <c r="A16" s="12" t="s">
        <v>79</v>
      </c>
      <c r="B16" s="15">
        <v>3</v>
      </c>
      <c r="C16" s="15">
        <v>2</v>
      </c>
    </row>
    <row r="17" spans="1:3" ht="26.25" x14ac:dyDescent="0.15">
      <c r="A17" s="11" t="s">
        <v>80</v>
      </c>
      <c r="B17" s="15">
        <v>9</v>
      </c>
      <c r="C17" s="15">
        <v>4</v>
      </c>
    </row>
    <row r="18" spans="1:3" x14ac:dyDescent="0.15">
      <c r="A18" s="13" t="s">
        <v>0</v>
      </c>
      <c r="B18" s="15">
        <v>1</v>
      </c>
      <c r="C18" s="15">
        <v>1</v>
      </c>
    </row>
    <row r="19" spans="1:3" ht="25.5" x14ac:dyDescent="0.15">
      <c r="A19" s="30" t="s">
        <v>81</v>
      </c>
      <c r="B19" s="14">
        <v>2</v>
      </c>
      <c r="C19" s="14">
        <v>1</v>
      </c>
    </row>
    <row r="20" spans="1:3" x14ac:dyDescent="0.15">
      <c r="A20" s="2"/>
    </row>
    <row r="21" spans="1:3" ht="15.75" x14ac:dyDescent="0.15">
      <c r="A21" s="8" t="s">
        <v>82</v>
      </c>
      <c r="B21" s="9">
        <f>SUM(B22:B29)+B30+2</f>
        <v>32</v>
      </c>
      <c r="C21" s="9">
        <f>SUM(C22:C29)+C30</f>
        <v>14</v>
      </c>
    </row>
    <row r="22" spans="1:3" x14ac:dyDescent="0.15">
      <c r="A22" s="12" t="s">
        <v>83</v>
      </c>
      <c r="B22" s="15">
        <v>4</v>
      </c>
      <c r="C22" s="15">
        <v>2</v>
      </c>
    </row>
    <row r="23" spans="1:3" x14ac:dyDescent="0.15">
      <c r="A23" s="12" t="s">
        <v>84</v>
      </c>
      <c r="B23" s="15">
        <v>3</v>
      </c>
      <c r="C23" s="15">
        <v>1</v>
      </c>
    </row>
    <row r="24" spans="1:3" x14ac:dyDescent="0.15">
      <c r="A24" s="12" t="s">
        <v>75</v>
      </c>
      <c r="B24" s="15">
        <v>3</v>
      </c>
      <c r="C24" s="15">
        <v>1</v>
      </c>
    </row>
    <row r="25" spans="1:3" x14ac:dyDescent="0.15">
      <c r="A25" s="11" t="s">
        <v>85</v>
      </c>
      <c r="B25" s="15">
        <v>3</v>
      </c>
      <c r="C25" s="15">
        <v>1</v>
      </c>
    </row>
    <row r="26" spans="1:3" x14ac:dyDescent="0.15">
      <c r="A26" s="11" t="s">
        <v>78</v>
      </c>
      <c r="B26" s="15">
        <v>2</v>
      </c>
      <c r="C26" s="15">
        <v>1</v>
      </c>
    </row>
    <row r="27" spans="1:3" x14ac:dyDescent="0.15">
      <c r="A27" s="12" t="s">
        <v>79</v>
      </c>
      <c r="B27" s="15">
        <v>6</v>
      </c>
      <c r="C27" s="15">
        <v>3.5</v>
      </c>
    </row>
    <row r="28" spans="1:3" ht="39" x14ac:dyDescent="0.15">
      <c r="A28" s="11" t="s">
        <v>86</v>
      </c>
      <c r="B28" s="15">
        <v>7</v>
      </c>
      <c r="C28" s="15">
        <v>2.5</v>
      </c>
    </row>
    <row r="29" spans="1:3" x14ac:dyDescent="0.15">
      <c r="A29" s="13" t="s">
        <v>0</v>
      </c>
      <c r="B29" s="15">
        <v>1</v>
      </c>
      <c r="C29" s="15">
        <v>1</v>
      </c>
    </row>
    <row r="30" spans="1:3" x14ac:dyDescent="0.15">
      <c r="A30" s="10" t="s">
        <v>59</v>
      </c>
      <c r="B30" s="14">
        <v>1</v>
      </c>
      <c r="C30" s="14">
        <v>1</v>
      </c>
    </row>
    <row r="32" spans="1:3" ht="15.75" x14ac:dyDescent="0.15">
      <c r="A32" s="8" t="s">
        <v>191</v>
      </c>
      <c r="B32" s="9">
        <f>SUM(B33:B38)+2</f>
        <v>32</v>
      </c>
      <c r="C32" s="9">
        <f>SUM(C33:C38)</f>
        <v>16</v>
      </c>
    </row>
    <row r="33" spans="1:3" x14ac:dyDescent="0.15">
      <c r="A33" s="12" t="s">
        <v>110</v>
      </c>
      <c r="B33" s="15">
        <v>6</v>
      </c>
      <c r="C33" s="15">
        <v>3</v>
      </c>
    </row>
    <row r="34" spans="1:3" x14ac:dyDescent="0.15">
      <c r="A34" s="11" t="s">
        <v>111</v>
      </c>
      <c r="B34" s="15">
        <v>7</v>
      </c>
      <c r="C34" s="15">
        <v>3</v>
      </c>
    </row>
    <row r="35" spans="1:3" x14ac:dyDescent="0.15">
      <c r="A35" s="12" t="s">
        <v>112</v>
      </c>
      <c r="B35" s="15">
        <v>6</v>
      </c>
      <c r="C35" s="15">
        <v>3</v>
      </c>
    </row>
    <row r="36" spans="1:3" ht="27" x14ac:dyDescent="0.15">
      <c r="A36" s="11" t="s">
        <v>113</v>
      </c>
      <c r="B36" s="15">
        <v>9</v>
      </c>
      <c r="C36" s="15">
        <v>5</v>
      </c>
    </row>
    <row r="37" spans="1:3" x14ac:dyDescent="0.15">
      <c r="A37" s="13" t="s">
        <v>0</v>
      </c>
      <c r="B37" s="15">
        <v>1</v>
      </c>
      <c r="C37" s="15">
        <v>1</v>
      </c>
    </row>
    <row r="38" spans="1:3" x14ac:dyDescent="0.15">
      <c r="A38" s="10" t="s">
        <v>1</v>
      </c>
      <c r="B38" s="14">
        <v>1</v>
      </c>
      <c r="C38" s="14">
        <v>1</v>
      </c>
    </row>
    <row r="39" spans="1:3" x14ac:dyDescent="0.15">
      <c r="A39" s="2"/>
    </row>
    <row r="40" spans="1:3" ht="15.75" x14ac:dyDescent="0.15">
      <c r="A40" s="8" t="s">
        <v>192</v>
      </c>
      <c r="B40" s="9">
        <f>B41+B49+B54+2</f>
        <v>50</v>
      </c>
      <c r="C40" s="9">
        <f>C41+C49+C54</f>
        <v>23</v>
      </c>
    </row>
    <row r="41" spans="1:3" x14ac:dyDescent="0.15">
      <c r="A41" s="32" t="s">
        <v>114</v>
      </c>
      <c r="B41" s="14">
        <f>SUM(B42:B48)</f>
        <v>27</v>
      </c>
      <c r="C41" s="14">
        <f>SUM(C42:C48)</f>
        <v>13</v>
      </c>
    </row>
    <row r="42" spans="1:3" x14ac:dyDescent="0.15">
      <c r="A42" s="12" t="s">
        <v>115</v>
      </c>
      <c r="B42" s="15">
        <v>2</v>
      </c>
      <c r="C42" s="15">
        <v>1</v>
      </c>
    </row>
    <row r="43" spans="1:3" x14ac:dyDescent="0.15">
      <c r="A43" s="12" t="s">
        <v>116</v>
      </c>
      <c r="B43" s="15">
        <v>6</v>
      </c>
      <c r="C43" s="15">
        <v>3</v>
      </c>
    </row>
    <row r="44" spans="1:3" x14ac:dyDescent="0.15">
      <c r="A44" s="11" t="s">
        <v>117</v>
      </c>
      <c r="B44" s="15">
        <v>5</v>
      </c>
      <c r="C44" s="15">
        <v>2</v>
      </c>
    </row>
    <row r="45" spans="1:3" ht="27" x14ac:dyDescent="0.15">
      <c r="A45" s="11" t="s">
        <v>118</v>
      </c>
      <c r="B45" s="15">
        <v>4</v>
      </c>
      <c r="C45" s="15">
        <v>2</v>
      </c>
    </row>
    <row r="46" spans="1:3" ht="26.25" x14ac:dyDescent="0.15">
      <c r="A46" s="11" t="s">
        <v>119</v>
      </c>
      <c r="B46" s="15">
        <v>7</v>
      </c>
      <c r="C46" s="15">
        <v>3</v>
      </c>
    </row>
    <row r="47" spans="1:3" x14ac:dyDescent="0.15">
      <c r="A47" s="12" t="s">
        <v>120</v>
      </c>
      <c r="B47" s="15">
        <v>2</v>
      </c>
      <c r="C47" s="15">
        <v>1</v>
      </c>
    </row>
    <row r="48" spans="1:3" x14ac:dyDescent="0.15">
      <c r="A48" s="33" t="s">
        <v>121</v>
      </c>
      <c r="B48" s="15">
        <v>1</v>
      </c>
      <c r="C48" s="15">
        <v>1</v>
      </c>
    </row>
    <row r="49" spans="1:3" x14ac:dyDescent="0.15">
      <c r="A49" s="32" t="s">
        <v>122</v>
      </c>
      <c r="B49" s="14">
        <f>SUM(B50:B53)</f>
        <v>20</v>
      </c>
      <c r="C49" s="14">
        <f>SUM(C50:C53)</f>
        <v>9</v>
      </c>
    </row>
    <row r="50" spans="1:3" ht="26.25" x14ac:dyDescent="0.15">
      <c r="A50" s="11" t="s">
        <v>123</v>
      </c>
      <c r="B50" s="15">
        <v>8</v>
      </c>
      <c r="C50" s="15">
        <v>4</v>
      </c>
    </row>
    <row r="51" spans="1:3" x14ac:dyDescent="0.15">
      <c r="A51" s="11" t="s">
        <v>124</v>
      </c>
      <c r="B51" s="15">
        <v>8</v>
      </c>
      <c r="C51" s="15">
        <v>4</v>
      </c>
    </row>
    <row r="52" spans="1:3" x14ac:dyDescent="0.15">
      <c r="A52" s="12" t="s">
        <v>125</v>
      </c>
      <c r="B52" s="15">
        <v>3</v>
      </c>
      <c r="C52" s="15">
        <v>0.5</v>
      </c>
    </row>
    <row r="53" spans="1:3" x14ac:dyDescent="0.15">
      <c r="A53" s="13" t="s">
        <v>0</v>
      </c>
      <c r="B53" s="15">
        <v>1</v>
      </c>
      <c r="C53" s="15">
        <v>0.5</v>
      </c>
    </row>
    <row r="54" spans="1:3" x14ac:dyDescent="0.15">
      <c r="A54" s="10" t="s">
        <v>1</v>
      </c>
      <c r="B54" s="14">
        <v>1</v>
      </c>
      <c r="C54" s="14">
        <v>1</v>
      </c>
    </row>
    <row r="56" spans="1:3" ht="15.75" x14ac:dyDescent="0.15">
      <c r="A56" s="8" t="s">
        <v>175</v>
      </c>
      <c r="B56" s="9">
        <f>SUM(B57:B61)+2</f>
        <v>32</v>
      </c>
      <c r="C56" s="9">
        <f>SUM(C57:C61)</f>
        <v>17</v>
      </c>
    </row>
    <row r="57" spans="1:3" x14ac:dyDescent="0.15">
      <c r="A57" s="12" t="s">
        <v>176</v>
      </c>
      <c r="B57" s="15">
        <v>6</v>
      </c>
      <c r="C57" s="15">
        <v>3</v>
      </c>
    </row>
    <row r="58" spans="1:3" x14ac:dyDescent="0.15">
      <c r="A58" s="11" t="s">
        <v>177</v>
      </c>
      <c r="B58" s="15">
        <v>10</v>
      </c>
      <c r="C58" s="15">
        <v>6</v>
      </c>
    </row>
    <row r="59" spans="1:3" x14ac:dyDescent="0.15">
      <c r="A59" s="11" t="s">
        <v>178</v>
      </c>
      <c r="B59" s="15">
        <v>8</v>
      </c>
      <c r="C59" s="15">
        <v>4</v>
      </c>
    </row>
    <row r="60" spans="1:3" x14ac:dyDescent="0.15">
      <c r="A60" s="11" t="s">
        <v>179</v>
      </c>
      <c r="B60" s="15">
        <v>4</v>
      </c>
      <c r="C60" s="15">
        <v>3</v>
      </c>
    </row>
    <row r="61" spans="1:3" x14ac:dyDescent="0.15">
      <c r="A61" s="34" t="s">
        <v>194</v>
      </c>
      <c r="B61" s="15">
        <v>2</v>
      </c>
      <c r="C61" s="15">
        <v>1</v>
      </c>
    </row>
    <row r="62" spans="1:3" x14ac:dyDescent="0.15">
      <c r="A62" s="2"/>
    </row>
    <row r="63" spans="1:3" x14ac:dyDescent="0.15">
      <c r="A63" s="2"/>
    </row>
  </sheetData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数Ⅱ 709</vt:lpstr>
      <vt:lpstr>数B 710</vt:lpstr>
      <vt:lpstr>数Ⅲ 708</vt:lpstr>
      <vt:lpstr>数C 708</vt:lpstr>
      <vt:lpstr>'数Ⅱ 709'!Print_Titles</vt:lpstr>
      <vt:lpstr>'数Ⅲ 708'!Print_Titles</vt:lpstr>
      <vt:lpstr>'数B 710'!Print_Titles</vt:lpstr>
      <vt:lpstr>'数C 708'!Print_Titles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2022-06-23T03:18:28Z</dcterms:created>
  <dcterms:modified xsi:type="dcterms:W3CDTF">2025-04-08T02:22:07Z</dcterms:modified>
  <cp:category/>
</cp:coreProperties>
</file>